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" windowWidth="15600" windowHeight="11760" activeTab="0"/>
  </bookViews>
  <sheets>
    <sheet name="lyc RS 2017" sheetId="1" r:id="rId1"/>
  </sheets>
  <externalReferences>
    <externalReference r:id="rId4"/>
  </externalReferences>
  <definedNames>
    <definedName name="_xlnm._FilterDatabase" localSheetId="0" hidden="1">'lyc RS 2017'!$A$1:$AC$58</definedName>
    <definedName name="eff">#REF!</definedName>
    <definedName name="_xlnm.Print_Titles" localSheetId="0">'lyc RS 2017'!$1:$1</definedName>
    <definedName name="phase">'[1]Descriptif'!$A$2:$A$4</definedName>
    <definedName name="priorité">'[1]Descriptif'!$A$8:$A$10</definedName>
    <definedName name="_xlnm.Print_Area" localSheetId="0">'lyc RS 2017'!$A$1:$AC$58</definedName>
  </definedNames>
  <calcPr fullCalcOnLoad="1"/>
</workbook>
</file>

<file path=xl/sharedStrings.xml><?xml version="1.0" encoding="utf-8"?>
<sst xmlns="http://schemas.openxmlformats.org/spreadsheetml/2006/main" count="242" uniqueCount="166">
  <si>
    <t>RNE</t>
  </si>
  <si>
    <t>TYPE</t>
  </si>
  <si>
    <t>COMMUNES</t>
  </si>
  <si>
    <t>ÉTABLISSEMENT</t>
  </si>
  <si>
    <t>C-E
adjoint</t>
  </si>
  <si>
    <t>CPE</t>
  </si>
  <si>
    <t>EFFECTIFS 
pondérés selon formations</t>
  </si>
  <si>
    <t>Coefficient complexité</t>
  </si>
  <si>
    <t>EFFECTIFS pondérés avec complexité</t>
  </si>
  <si>
    <t>AED SURV</t>
  </si>
  <si>
    <t>INTERNAT</t>
  </si>
  <si>
    <t>APS</t>
  </si>
  <si>
    <t>MDP équivalent en AED</t>
  </si>
  <si>
    <t>DOTATION 
AED SURV
effectifs pondérés avec complexité par ratio moyen du groupe</t>
  </si>
  <si>
    <t>Différence</t>
  </si>
  <si>
    <t>0921677Y</t>
  </si>
  <si>
    <t>LP</t>
  </si>
  <si>
    <t>NANTERRE</t>
  </si>
  <si>
    <t>PAUL LANGEVIN</t>
  </si>
  <si>
    <t>0922277A</t>
  </si>
  <si>
    <t>LPO</t>
  </si>
  <si>
    <t>VILLENEUVE-LA-GARENNE</t>
  </si>
  <si>
    <t>CHARLES PETIET</t>
  </si>
  <si>
    <t>0921229L</t>
  </si>
  <si>
    <t>COLOMBES</t>
  </si>
  <si>
    <t>ANATOLE France</t>
  </si>
  <si>
    <t>0921594H</t>
  </si>
  <si>
    <t>LGT</t>
  </si>
  <si>
    <t>MICHEL ANGE</t>
  </si>
  <si>
    <t>0920141D</t>
  </si>
  <si>
    <t>JOLIOT-CURIE</t>
  </si>
  <si>
    <t>0921595J</t>
  </si>
  <si>
    <t>BOIS-COLOMBES</t>
  </si>
  <si>
    <t>DANIEL BALAVOINE</t>
  </si>
  <si>
    <t>0920158X</t>
  </si>
  <si>
    <t>LA GARENNE-COLOMBES</t>
  </si>
  <si>
    <t>LA TOURNELLE</t>
  </si>
  <si>
    <t>0920680P</t>
  </si>
  <si>
    <t>BAGNEUX</t>
  </si>
  <si>
    <t>LEONARD DE VINCI</t>
  </si>
  <si>
    <t>0921166T</t>
  </si>
  <si>
    <t>CHATENAY-MALABRY</t>
  </si>
  <si>
    <t>JEAN JAURES</t>
  </si>
  <si>
    <t>0920164D</t>
  </si>
  <si>
    <t>MONTROUGE</t>
  </si>
  <si>
    <t>JEAN MONNET</t>
  </si>
  <si>
    <t>0920137Z</t>
  </si>
  <si>
    <t>GUY DE MAUPASSANT</t>
  </si>
  <si>
    <t>0920166F</t>
  </si>
  <si>
    <t>NEUILLY-SUR-SEINE</t>
  </si>
  <si>
    <t>VASSILY KANDINSKY</t>
  </si>
  <si>
    <t>0920136Y</t>
  </si>
  <si>
    <t>CLICHY</t>
  </si>
  <si>
    <t>NEWTON-ENREA</t>
  </si>
  <si>
    <t>0921625S</t>
  </si>
  <si>
    <t>COURBEVOIE</t>
  </si>
  <si>
    <t>PAUL PAINLEVE</t>
  </si>
  <si>
    <t>0921500F</t>
  </si>
  <si>
    <t>PUTEAUX</t>
  </si>
  <si>
    <t>VOILIN</t>
  </si>
  <si>
    <t>0920150N</t>
  </si>
  <si>
    <t>ASNIERES-SUR-SEINE</t>
  </si>
  <si>
    <t>DE PRONY</t>
  </si>
  <si>
    <t>0921626T</t>
  </si>
  <si>
    <t>CLAUDE CHAPPE</t>
  </si>
  <si>
    <t>0921156G</t>
  </si>
  <si>
    <t>GENNEVILLIERS</t>
  </si>
  <si>
    <t>GALILEE</t>
  </si>
  <si>
    <t>0922464D</t>
  </si>
  <si>
    <t>LOUISE MICHEL</t>
  </si>
  <si>
    <t>0921592F</t>
  </si>
  <si>
    <t>MEUDON</t>
  </si>
  <si>
    <t>LES COTES DE VILLEBON</t>
  </si>
  <si>
    <t>0920163C</t>
  </si>
  <si>
    <t>MALAKOFF</t>
  </si>
  <si>
    <t>LOUIS GIRARD</t>
  </si>
  <si>
    <t>0920171L</t>
  </si>
  <si>
    <t>SURESNES</t>
  </si>
  <si>
    <t>LOUIS BLERIOT</t>
  </si>
  <si>
    <t>0922427N</t>
  </si>
  <si>
    <t>CLAUDE GARAMONT</t>
  </si>
  <si>
    <t>0921505L</t>
  </si>
  <si>
    <t>VANVES</t>
  </si>
  <si>
    <t>LOUIS DARDENNE</t>
  </si>
  <si>
    <t>0922276Z</t>
  </si>
  <si>
    <t>SAINT-CLOUD</t>
  </si>
  <si>
    <t>SANTOS DUMONT</t>
  </si>
  <si>
    <t>0920135X</t>
  </si>
  <si>
    <t>EMMANUEL MOUNIER</t>
  </si>
  <si>
    <t>0920144G</t>
  </si>
  <si>
    <t>L'AGORA</t>
  </si>
  <si>
    <t>0922149L</t>
  </si>
  <si>
    <t>RENE AUFFRAY</t>
  </si>
  <si>
    <t>0922249V</t>
  </si>
  <si>
    <t>LE PLESSIS-ROBINSON</t>
  </si>
  <si>
    <t>MONTESQUIEU</t>
  </si>
  <si>
    <t>0922398G</t>
  </si>
  <si>
    <t>RUEIL-MALMAISON</t>
  </si>
  <si>
    <t>GUSTAVE EIFFEL</t>
  </si>
  <si>
    <t>0920170K</t>
  </si>
  <si>
    <t>SCEAUX</t>
  </si>
  <si>
    <t>FLORIAN</t>
  </si>
  <si>
    <t>0921230M</t>
  </si>
  <si>
    <t>LEVALLOIS-PERRET</t>
  </si>
  <si>
    <t>0922443F</t>
  </si>
  <si>
    <t>BOULOGNE-BILLANCOURT</t>
  </si>
  <si>
    <t>ETIENNE-JULES MAREY</t>
  </si>
  <si>
    <t>0921399W</t>
  </si>
  <si>
    <t>MAURICE GENEVOIX</t>
  </si>
  <si>
    <t>0920131T</t>
  </si>
  <si>
    <t>AUGUSTE RENOIR</t>
  </si>
  <si>
    <t>0921676X</t>
  </si>
  <si>
    <t>ANTONY</t>
  </si>
  <si>
    <t>THEODORE MONOD</t>
  </si>
  <si>
    <t>0920147K</t>
  </si>
  <si>
    <t>0922615T</t>
  </si>
  <si>
    <t>LG</t>
  </si>
  <si>
    <t>LUCIE AUBRAC</t>
  </si>
  <si>
    <t>0920143F</t>
  </si>
  <si>
    <t>LA FOLIE SAINT JAMES</t>
  </si>
  <si>
    <t>0922397F</t>
  </si>
  <si>
    <t>ISSY-LES-MOULINEAUX</t>
  </si>
  <si>
    <t>EUGENE IONESCO</t>
  </si>
  <si>
    <t>0920801W</t>
  </si>
  <si>
    <t>ALEXANDRE DUMAS</t>
  </si>
  <si>
    <t>0921555R</t>
  </si>
  <si>
    <t>CLAMART</t>
  </si>
  <si>
    <t>JACQUES MONOD</t>
  </si>
  <si>
    <t>0920798T</t>
  </si>
  <si>
    <t>RABELAIS</t>
  </si>
  <si>
    <t>0920130S</t>
  </si>
  <si>
    <t>DESCARTES</t>
  </si>
  <si>
    <t>0920799U</t>
  </si>
  <si>
    <t>RICHELIEU</t>
  </si>
  <si>
    <t>0920134W</t>
  </si>
  <si>
    <t>JACQUES PREVERT</t>
  </si>
  <si>
    <t>0920138A</t>
  </si>
  <si>
    <t>PAUL LAPIE</t>
  </si>
  <si>
    <t>0920145H</t>
  </si>
  <si>
    <t>LAKANAL</t>
  </si>
  <si>
    <t>0920146J</t>
  </si>
  <si>
    <t>MARIE CURIE</t>
  </si>
  <si>
    <t>0920802X</t>
  </si>
  <si>
    <t>SEVRES</t>
  </si>
  <si>
    <t>JEAN-PIERRE VERNANT</t>
  </si>
  <si>
    <t>0920149M</t>
  </si>
  <si>
    <t>MICHELET</t>
  </si>
  <si>
    <t>0920142E</t>
  </si>
  <si>
    <t>LOUIS PASTEUR</t>
  </si>
  <si>
    <t>0920132U</t>
  </si>
  <si>
    <t>ALBERT CAMUS</t>
  </si>
  <si>
    <t>TOTAL DÉPARTEMENT</t>
  </si>
  <si>
    <t>Constat effectif 
RS 16</t>
  </si>
  <si>
    <t>Dotation AED RS 2016 hors internat</t>
  </si>
  <si>
    <t>TYPO DSDEN</t>
  </si>
  <si>
    <t>Mesures envisagées 
RS 2017</t>
  </si>
  <si>
    <t>Dotation prévisonnelle AED
hors Internat
 RS 2017</t>
  </si>
  <si>
    <t>Ratio moyen du groupe</t>
  </si>
  <si>
    <t>Mesures CTSD
RS 2016</t>
  </si>
  <si>
    <t>RATIO 
Effectifs pondérés avec complexité/dotation AED sur RS 2016</t>
  </si>
  <si>
    <t>Constat VP RS 16
3PP et CAP</t>
  </si>
  <si>
    <t>Constat VP RS 16
Bac Pro et 
Form. Pré-Bac</t>
  </si>
  <si>
    <t>Constat VG RS 16
Pré-Bac</t>
  </si>
  <si>
    <t>Constat VG RS 16
Post-Bac BTS</t>
  </si>
  <si>
    <t>Constat VG RS 16
Post-Bac CPGE</t>
  </si>
  <si>
    <t>Prévisions RS 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</si>
</sst>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8"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8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002060"/>
      <name val="Arial"/>
      <family val="2"/>
    </font>
    <font>
      <b/>
      <sz val="12"/>
      <color rgb="FF00206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9"/>
        <bgColor theme="4" tint="0.5999900102615356"/>
      </patternFill>
    </fill>
    <fill>
      <patternFill patternType="lightUp">
        <fgColor indexed="9"/>
        <bgColor theme="6" tint="0.39998000860214233"/>
      </patternFill>
    </fill>
    <fill>
      <patternFill patternType="gray0625">
        <fgColor indexed="9"/>
        <bgColor theme="5" tint="0.5999900102615356"/>
      </patternFill>
    </fill>
    <fill>
      <patternFill patternType="lightUp">
        <fgColor indexed="9"/>
        <bgColor indexed="9"/>
      </patternFill>
    </fill>
    <fill>
      <patternFill patternType="lightUp">
        <fgColor indexed="9"/>
        <bgColor theme="0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/>
      <top style="medium"/>
      <bottom style="medium"/>
    </border>
    <border>
      <left/>
      <right style="medium">
        <color rgb="FFFF0000"/>
      </right>
      <top/>
      <bottom style="medium"/>
    </border>
    <border>
      <left/>
      <right style="medium">
        <color rgb="FFFF0000"/>
      </right>
      <top/>
      <bottom style="medium">
        <color rgb="FFFF00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0" fillId="28" borderId="3" applyNumberFormat="0" applyFont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2" borderId="4" applyNumberFormat="0" applyFont="0" applyAlignment="0" applyProtection="0"/>
    <xf numFmtId="0" fontId="45" fillId="33" borderId="0" applyNumberFormat="0" applyBorder="0" applyAlignment="0" applyProtection="0"/>
    <xf numFmtId="0" fontId="46" fillId="27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34" borderId="13" applyNumberFormat="0" applyAlignment="0" applyProtection="0"/>
    <xf numFmtId="0" fontId="17" fillId="35" borderId="14" applyNumberFormat="0" applyAlignment="0" applyProtection="0"/>
  </cellStyleXfs>
  <cellXfs count="131">
    <xf numFmtId="0" fontId="0" fillId="0" borderId="0" xfId="0" applyAlignment="1">
      <alignment/>
    </xf>
    <xf numFmtId="0" fontId="6" fillId="36" borderId="0" xfId="57" applyNumberFormat="1" applyFont="1" applyFill="1" applyBorder="1" applyAlignment="1" applyProtection="1">
      <alignment vertical="center"/>
      <protection locked="0"/>
    </xf>
    <xf numFmtId="0" fontId="6" fillId="36" borderId="0" xfId="57" applyFont="1" applyFill="1" applyAlignment="1">
      <alignment vertical="center"/>
      <protection/>
    </xf>
    <xf numFmtId="0" fontId="7" fillId="36" borderId="0" xfId="57" applyNumberFormat="1" applyFont="1" applyFill="1" applyBorder="1" applyAlignment="1" applyProtection="1">
      <alignment vertical="center"/>
      <protection locked="0"/>
    </xf>
    <xf numFmtId="0" fontId="7" fillId="36" borderId="0" xfId="57" applyFont="1" applyFill="1" applyAlignment="1">
      <alignment vertical="center"/>
      <protection/>
    </xf>
    <xf numFmtId="0" fontId="7" fillId="36" borderId="15" xfId="57" applyFont="1" applyFill="1" applyBorder="1" applyAlignment="1">
      <alignment horizontal="center" vertical="center"/>
      <protection/>
    </xf>
    <xf numFmtId="0" fontId="7" fillId="37" borderId="15" xfId="57" applyFont="1" applyFill="1" applyBorder="1" applyAlignment="1">
      <alignment horizontal="center" vertical="center"/>
      <protection/>
    </xf>
    <xf numFmtId="0" fontId="7" fillId="38" borderId="15" xfId="57" applyFont="1" applyFill="1" applyBorder="1" applyAlignment="1">
      <alignment horizontal="center" vertical="center"/>
      <protection/>
    </xf>
    <xf numFmtId="0" fontId="7" fillId="26" borderId="15" xfId="57" applyFont="1" applyFill="1" applyBorder="1" applyAlignment="1">
      <alignment horizontal="center" vertical="center"/>
      <protection/>
    </xf>
    <xf numFmtId="0" fontId="7" fillId="39" borderId="15" xfId="57" applyFont="1" applyFill="1" applyBorder="1" applyAlignment="1">
      <alignment horizontal="center" vertical="center"/>
      <protection/>
    </xf>
    <xf numFmtId="2" fontId="6" fillId="40" borderId="15" xfId="57" applyNumberFormat="1" applyFont="1" applyFill="1" applyBorder="1" applyAlignment="1">
      <alignment horizontal="center" vertical="center"/>
      <protection/>
    </xf>
    <xf numFmtId="2" fontId="7" fillId="0" borderId="15" xfId="57" applyNumberFormat="1" applyFont="1" applyFill="1" applyBorder="1" applyAlignment="1" applyProtection="1">
      <alignment horizontal="center" vertical="center"/>
      <protection locked="0"/>
    </xf>
    <xf numFmtId="2" fontId="6" fillId="41" borderId="15" xfId="57" applyNumberFormat="1" applyFont="1" applyFill="1" applyBorder="1" applyAlignment="1" applyProtection="1">
      <alignment horizontal="center" vertical="center"/>
      <protection locked="0"/>
    </xf>
    <xf numFmtId="2" fontId="7" fillId="36" borderId="15" xfId="57" applyNumberFormat="1" applyFont="1" applyFill="1" applyBorder="1" applyAlignment="1">
      <alignment horizontal="center" vertical="center"/>
      <protection/>
    </xf>
    <xf numFmtId="2" fontId="8" fillId="0" borderId="15" xfId="56" applyNumberFormat="1" applyFont="1" applyFill="1" applyBorder="1" applyAlignment="1">
      <alignment horizontal="center" vertical="center" wrapText="1"/>
      <protection/>
    </xf>
    <xf numFmtId="0" fontId="6" fillId="26" borderId="15" xfId="0" applyFont="1" applyFill="1" applyBorder="1" applyAlignment="1">
      <alignment horizontal="center" vertical="center" wrapText="1"/>
    </xf>
    <xf numFmtId="0" fontId="54" fillId="26" borderId="15" xfId="0" applyFont="1" applyFill="1" applyBorder="1" applyAlignment="1">
      <alignment horizontal="center" vertical="center" wrapText="1"/>
    </xf>
    <xf numFmtId="0" fontId="55" fillId="36" borderId="0" xfId="57" applyNumberFormat="1" applyFont="1" applyFill="1" applyBorder="1" applyAlignment="1" applyProtection="1">
      <alignment vertical="center"/>
      <protection locked="0"/>
    </xf>
    <xf numFmtId="0" fontId="55" fillId="36" borderId="0" xfId="57" applyFont="1" applyFill="1" applyAlignment="1">
      <alignment vertical="center"/>
      <protection/>
    </xf>
    <xf numFmtId="2" fontId="7" fillId="42" borderId="15" xfId="57" applyNumberFormat="1" applyFont="1" applyFill="1" applyBorder="1" applyAlignment="1">
      <alignment horizontal="center" vertical="center"/>
      <protection/>
    </xf>
    <xf numFmtId="0" fontId="7" fillId="36" borderId="0" xfId="57" applyFont="1" applyFill="1" applyBorder="1" applyAlignment="1">
      <alignment horizontal="center" vertical="center"/>
      <protection/>
    </xf>
    <xf numFmtId="0" fontId="7" fillId="36" borderId="0" xfId="57" applyFont="1" applyFill="1" applyBorder="1" applyAlignment="1">
      <alignment vertical="center"/>
      <protection/>
    </xf>
    <xf numFmtId="0" fontId="7" fillId="36" borderId="0" xfId="57" applyNumberFormat="1" applyFont="1" applyFill="1" applyBorder="1" applyAlignment="1" applyProtection="1">
      <alignment horizontal="center" vertical="center"/>
      <protection locked="0"/>
    </xf>
    <xf numFmtId="164" fontId="7" fillId="36" borderId="0" xfId="57" applyNumberFormat="1" applyFont="1" applyFill="1" applyBorder="1" applyAlignment="1" applyProtection="1">
      <alignment horizontal="center" vertical="center"/>
      <protection locked="0"/>
    </xf>
    <xf numFmtId="0" fontId="6" fillId="36" borderId="0" xfId="57" applyNumberFormat="1" applyFont="1" applyFill="1" applyBorder="1" applyAlignment="1" applyProtection="1">
      <alignment horizontal="center" vertical="center"/>
      <protection locked="0"/>
    </xf>
    <xf numFmtId="2" fontId="6" fillId="40" borderId="0" xfId="57" applyNumberFormat="1" applyFont="1" applyFill="1" applyBorder="1" applyAlignment="1">
      <alignment horizontal="center" vertical="center"/>
      <protection/>
    </xf>
    <xf numFmtId="0" fontId="6" fillId="36" borderId="16" xfId="57" applyNumberFormat="1" applyFont="1" applyFill="1" applyBorder="1" applyAlignment="1" applyProtection="1">
      <alignment horizontal="center" vertical="center"/>
      <protection locked="0"/>
    </xf>
    <xf numFmtId="1" fontId="6" fillId="36" borderId="17" xfId="57" applyNumberFormat="1" applyFont="1" applyFill="1" applyBorder="1" applyAlignment="1">
      <alignment horizontal="center" vertical="center"/>
      <protection/>
    </xf>
    <xf numFmtId="1" fontId="6" fillId="36" borderId="18" xfId="57" applyNumberFormat="1" applyFont="1" applyFill="1" applyBorder="1" applyAlignment="1">
      <alignment horizontal="center" vertical="center"/>
      <protection/>
    </xf>
    <xf numFmtId="2" fontId="6" fillId="40" borderId="17" xfId="57" applyNumberFormat="1" applyFont="1" applyFill="1" applyBorder="1" applyAlignment="1">
      <alignment horizontal="center" vertical="center"/>
      <protection/>
    </xf>
    <xf numFmtId="2" fontId="6" fillId="36" borderId="17" xfId="57" applyNumberFormat="1" applyFont="1" applyFill="1" applyBorder="1" applyAlignment="1">
      <alignment horizontal="center" vertical="center"/>
      <protection/>
    </xf>
    <xf numFmtId="2" fontId="6" fillId="43" borderId="17" xfId="57" applyNumberFormat="1" applyFont="1" applyFill="1" applyBorder="1" applyAlignment="1">
      <alignment horizontal="center" vertical="center"/>
      <protection/>
    </xf>
    <xf numFmtId="2" fontId="6" fillId="36" borderId="17" xfId="57" applyNumberFormat="1" applyFont="1" applyFill="1" applyBorder="1" applyAlignment="1" applyProtection="1">
      <alignment horizontal="center" vertical="center"/>
      <protection locked="0"/>
    </xf>
    <xf numFmtId="2" fontId="8" fillId="0" borderId="19" xfId="56" applyNumberFormat="1" applyFont="1" applyFill="1" applyBorder="1" applyAlignment="1">
      <alignment horizontal="center" vertical="center" wrapText="1"/>
      <protection/>
    </xf>
    <xf numFmtId="0" fontId="6" fillId="44" borderId="17" xfId="57" applyFont="1" applyFill="1" applyBorder="1" applyAlignment="1">
      <alignment horizontal="center" vertical="center"/>
      <protection/>
    </xf>
    <xf numFmtId="164" fontId="6" fillId="44" borderId="17" xfId="57" applyNumberFormat="1" applyFont="1" applyFill="1" applyBorder="1" applyAlignment="1">
      <alignment horizontal="center" vertical="center"/>
      <protection/>
    </xf>
    <xf numFmtId="2" fontId="11" fillId="0" borderId="17" xfId="57" applyNumberFormat="1" applyFont="1" applyFill="1" applyBorder="1" applyAlignment="1" applyProtection="1">
      <alignment horizontal="center" vertical="center"/>
      <protection locked="0"/>
    </xf>
    <xf numFmtId="2" fontId="6" fillId="26" borderId="17" xfId="0" applyNumberFormat="1" applyFont="1" applyFill="1" applyBorder="1" applyAlignment="1">
      <alignment horizontal="center" vertical="center" wrapText="1"/>
    </xf>
    <xf numFmtId="2" fontId="6" fillId="45" borderId="20" xfId="57" applyNumberFormat="1" applyFont="1" applyFill="1" applyBorder="1" applyAlignment="1" applyProtection="1">
      <alignment horizontal="center" vertical="center"/>
      <protection locked="0"/>
    </xf>
    <xf numFmtId="0" fontId="11" fillId="36" borderId="0" xfId="57" applyNumberFormat="1" applyFont="1" applyFill="1" applyBorder="1" applyAlignment="1" applyProtection="1">
      <alignment vertical="center"/>
      <protection locked="0"/>
    </xf>
    <xf numFmtId="0" fontId="6" fillId="36" borderId="0" xfId="57" applyNumberFormat="1" applyFont="1" applyFill="1" applyBorder="1" applyAlignment="1" applyProtection="1">
      <alignment horizontal="left" vertical="center"/>
      <protection locked="0"/>
    </xf>
    <xf numFmtId="2" fontId="7" fillId="36" borderId="0" xfId="57" applyNumberFormat="1" applyFont="1" applyFill="1" applyBorder="1" applyAlignment="1" applyProtection="1">
      <alignment horizontal="right" vertical="center"/>
      <protection locked="0"/>
    </xf>
    <xf numFmtId="0" fontId="7" fillId="36" borderId="0" xfId="57" applyNumberFormat="1" applyFont="1" applyFill="1" applyBorder="1" applyAlignment="1" applyProtection="1">
      <alignment horizontal="right" vertical="center"/>
      <protection locked="0"/>
    </xf>
    <xf numFmtId="1" fontId="7" fillId="36" borderId="0" xfId="57" applyNumberFormat="1" applyFont="1" applyFill="1" applyBorder="1" applyAlignment="1">
      <alignment horizontal="right" vertical="center"/>
      <protection/>
    </xf>
    <xf numFmtId="0" fontId="7" fillId="36" borderId="0" xfId="57" applyFont="1" applyFill="1" applyBorder="1" applyAlignment="1">
      <alignment horizontal="left" vertical="center"/>
      <protection/>
    </xf>
    <xf numFmtId="1" fontId="6" fillId="36" borderId="0" xfId="57" applyNumberFormat="1" applyFont="1" applyFill="1" applyBorder="1" applyAlignment="1">
      <alignment horizontal="left" vertical="center"/>
      <protection/>
    </xf>
    <xf numFmtId="0" fontId="7" fillId="0" borderId="0" xfId="57" applyFont="1" applyFill="1" applyAlignment="1">
      <alignment vertical="center"/>
      <protection/>
    </xf>
    <xf numFmtId="0" fontId="7" fillId="0" borderId="0" xfId="57" applyFont="1" applyFill="1" applyAlignment="1">
      <alignment horizontal="center" vertical="center"/>
      <protection/>
    </xf>
    <xf numFmtId="0" fontId="7" fillId="36" borderId="21" xfId="57" applyFont="1" applyFill="1" applyBorder="1" applyAlignment="1">
      <alignment horizontal="center" vertical="center"/>
      <protection/>
    </xf>
    <xf numFmtId="0" fontId="6" fillId="40" borderId="21" xfId="57" applyFont="1" applyFill="1" applyBorder="1" applyAlignment="1">
      <alignment horizontal="center" vertical="center"/>
      <protection/>
    </xf>
    <xf numFmtId="2" fontId="6" fillId="40" borderId="21" xfId="57" applyNumberFormat="1" applyFont="1" applyFill="1" applyBorder="1" applyAlignment="1">
      <alignment horizontal="center" vertical="center"/>
      <protection/>
    </xf>
    <xf numFmtId="0" fontId="7" fillId="36" borderId="21" xfId="57" applyFont="1" applyFill="1" applyBorder="1" applyAlignment="1">
      <alignment vertical="center"/>
      <protection/>
    </xf>
    <xf numFmtId="0" fontId="7" fillId="36" borderId="21" xfId="57" applyNumberFormat="1" applyFont="1" applyFill="1" applyBorder="1" applyAlignment="1" applyProtection="1">
      <alignment vertical="center"/>
      <protection locked="0"/>
    </xf>
    <xf numFmtId="2" fontId="7" fillId="36" borderId="21" xfId="57" applyNumberFormat="1" applyFont="1" applyFill="1" applyBorder="1" applyAlignment="1">
      <alignment horizontal="center" vertical="center"/>
      <protection/>
    </xf>
    <xf numFmtId="0" fontId="6" fillId="40" borderId="15" xfId="57" applyFont="1" applyFill="1" applyBorder="1" applyAlignment="1">
      <alignment horizontal="center" vertical="center"/>
      <protection/>
    </xf>
    <xf numFmtId="0" fontId="2" fillId="46" borderId="15" xfId="57" applyFont="1" applyFill="1" applyBorder="1" applyAlignment="1">
      <alignment horizontal="left" vertical="center"/>
      <protection/>
    </xf>
    <xf numFmtId="0" fontId="2" fillId="47" borderId="15" xfId="57" applyFont="1" applyFill="1" applyBorder="1" applyAlignment="1">
      <alignment horizontal="left" vertical="center"/>
      <protection/>
    </xf>
    <xf numFmtId="0" fontId="6" fillId="38" borderId="15" xfId="57" applyFont="1" applyFill="1" applyBorder="1" applyAlignment="1">
      <alignment horizontal="center" vertical="center"/>
      <protection/>
    </xf>
    <xf numFmtId="2" fontId="8" fillId="0" borderId="22" xfId="56" applyNumberFormat="1" applyFont="1" applyFill="1" applyBorder="1" applyAlignment="1">
      <alignment horizontal="center" vertical="center" wrapText="1"/>
      <protection/>
    </xf>
    <xf numFmtId="0" fontId="7" fillId="36" borderId="22" xfId="57" applyFont="1" applyFill="1" applyBorder="1" applyAlignment="1">
      <alignment horizontal="center" vertical="center"/>
      <protection/>
    </xf>
    <xf numFmtId="0" fontId="7" fillId="37" borderId="22" xfId="57" applyFont="1" applyFill="1" applyBorder="1" applyAlignment="1">
      <alignment horizontal="center" vertical="center"/>
      <protection/>
    </xf>
    <xf numFmtId="0" fontId="7" fillId="38" borderId="22" xfId="57" applyFont="1" applyFill="1" applyBorder="1" applyAlignment="1">
      <alignment horizontal="center" vertical="center"/>
      <protection/>
    </xf>
    <xf numFmtId="0" fontId="7" fillId="26" borderId="22" xfId="57" applyFont="1" applyFill="1" applyBorder="1" applyAlignment="1">
      <alignment horizontal="center" vertical="center"/>
      <protection/>
    </xf>
    <xf numFmtId="0" fontId="7" fillId="39" borderId="22" xfId="57" applyFont="1" applyFill="1" applyBorder="1" applyAlignment="1">
      <alignment horizontal="center" vertical="center"/>
      <protection/>
    </xf>
    <xf numFmtId="0" fontId="6" fillId="40" borderId="22" xfId="57" applyFont="1" applyFill="1" applyBorder="1" applyAlignment="1">
      <alignment horizontal="center" vertical="center"/>
      <protection/>
    </xf>
    <xf numFmtId="2" fontId="6" fillId="40" borderId="22" xfId="57" applyNumberFormat="1" applyFont="1" applyFill="1" applyBorder="1" applyAlignment="1">
      <alignment horizontal="center" vertical="center"/>
      <protection/>
    </xf>
    <xf numFmtId="2" fontId="7" fillId="0" borderId="22" xfId="57" applyNumberFormat="1" applyFont="1" applyFill="1" applyBorder="1" applyAlignment="1" applyProtection="1">
      <alignment horizontal="center" vertical="center"/>
      <protection locked="0"/>
    </xf>
    <xf numFmtId="2" fontId="6" fillId="41" borderId="22" xfId="57" applyNumberFormat="1" applyFont="1" applyFill="1" applyBorder="1" applyAlignment="1" applyProtection="1">
      <alignment horizontal="center" vertical="center"/>
      <protection locked="0"/>
    </xf>
    <xf numFmtId="2" fontId="7" fillId="36" borderId="22" xfId="57" applyNumberFormat="1" applyFont="1" applyFill="1" applyBorder="1" applyAlignment="1">
      <alignment horizontal="center" vertical="center"/>
      <protection/>
    </xf>
    <xf numFmtId="0" fontId="6" fillId="26" borderId="22" xfId="0" applyFont="1" applyFill="1" applyBorder="1" applyAlignment="1">
      <alignment horizontal="center" vertical="center" wrapText="1"/>
    </xf>
    <xf numFmtId="0" fontId="2" fillId="46" borderId="22" xfId="57" applyFont="1" applyFill="1" applyBorder="1" applyAlignment="1">
      <alignment horizontal="left" vertical="center"/>
      <protection/>
    </xf>
    <xf numFmtId="1" fontId="7" fillId="36" borderId="15" xfId="57" applyNumberFormat="1" applyFont="1" applyFill="1" applyBorder="1" applyAlignment="1">
      <alignment horizontal="center" vertical="center"/>
      <protection/>
    </xf>
    <xf numFmtId="0" fontId="7" fillId="36" borderId="23" xfId="57" applyFont="1" applyFill="1" applyBorder="1" applyAlignment="1">
      <alignment horizontal="center" vertical="center"/>
      <protection/>
    </xf>
    <xf numFmtId="2" fontId="7" fillId="36" borderId="24" xfId="57" applyNumberFormat="1" applyFont="1" applyFill="1" applyBorder="1" applyAlignment="1">
      <alignment horizontal="center" vertical="center"/>
      <protection/>
    </xf>
    <xf numFmtId="0" fontId="7" fillId="36" borderId="25" xfId="57" applyFont="1" applyFill="1" applyBorder="1" applyAlignment="1">
      <alignment horizontal="center" vertical="center"/>
      <protection/>
    </xf>
    <xf numFmtId="0" fontId="2" fillId="48" borderId="22" xfId="57" applyFont="1" applyFill="1" applyBorder="1" applyAlignment="1">
      <alignment horizontal="left" vertical="center"/>
      <protection/>
    </xf>
    <xf numFmtId="0" fontId="2" fillId="48" borderId="15" xfId="57" applyFont="1" applyFill="1" applyBorder="1" applyAlignment="1">
      <alignment horizontal="left" vertical="center"/>
      <protection/>
    </xf>
    <xf numFmtId="0" fontId="2" fillId="49" borderId="21" xfId="57" applyFont="1" applyFill="1" applyBorder="1" applyAlignment="1">
      <alignment horizontal="left" vertical="center"/>
      <protection/>
    </xf>
    <xf numFmtId="0" fontId="18" fillId="36" borderId="26" xfId="57" applyNumberFormat="1" applyFont="1" applyFill="1" applyBorder="1" applyAlignment="1" applyProtection="1">
      <alignment vertical="center"/>
      <protection locked="0"/>
    </xf>
    <xf numFmtId="0" fontId="18" fillId="36" borderId="27" xfId="57" applyNumberFormat="1" applyFont="1" applyFill="1" applyBorder="1" applyAlignment="1" applyProtection="1">
      <alignment vertical="center"/>
      <protection locked="0"/>
    </xf>
    <xf numFmtId="0" fontId="18" fillId="36" borderId="20" xfId="57" applyNumberFormat="1" applyFont="1" applyFill="1" applyBorder="1" applyAlignment="1" applyProtection="1">
      <alignment vertical="center"/>
      <protection locked="0"/>
    </xf>
    <xf numFmtId="0" fontId="3" fillId="36" borderId="0" xfId="57" applyFont="1" applyFill="1" applyBorder="1" applyAlignment="1">
      <alignment vertical="center"/>
      <protection/>
    </xf>
    <xf numFmtId="0" fontId="18" fillId="36" borderId="0" xfId="57" applyNumberFormat="1" applyFont="1" applyFill="1" applyBorder="1" applyAlignment="1" applyProtection="1">
      <alignment horizontal="left" vertical="center"/>
      <protection locked="0"/>
    </xf>
    <xf numFmtId="0" fontId="3" fillId="36" borderId="0" xfId="57" applyNumberFormat="1" applyFont="1" applyFill="1" applyBorder="1" applyAlignment="1" applyProtection="1">
      <alignment vertical="center"/>
      <protection locked="0"/>
    </xf>
    <xf numFmtId="0" fontId="3" fillId="36" borderId="0" xfId="57" applyNumberFormat="1" applyFont="1" applyFill="1" applyBorder="1" applyAlignment="1" applyProtection="1">
      <alignment horizontal="right" vertical="center"/>
      <protection locked="0"/>
    </xf>
    <xf numFmtId="0" fontId="3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horizontal="left" vertical="center"/>
      <protection/>
    </xf>
    <xf numFmtId="2" fontId="54" fillId="0" borderId="28" xfId="56" applyNumberFormat="1" applyFont="1" applyFill="1" applyBorder="1" applyAlignment="1">
      <alignment horizontal="center" vertical="center" wrapText="1"/>
      <protection/>
    </xf>
    <xf numFmtId="2" fontId="8" fillId="0" borderId="29" xfId="56" applyNumberFormat="1" applyFont="1" applyFill="1" applyBorder="1" applyAlignment="1">
      <alignment horizontal="center" vertical="center" wrapText="1"/>
      <protection/>
    </xf>
    <xf numFmtId="0" fontId="18" fillId="0" borderId="16" xfId="57" applyNumberFormat="1" applyFont="1" applyFill="1" applyBorder="1" applyAlignment="1" applyProtection="1">
      <alignment horizontal="center" vertical="center"/>
      <protection locked="0"/>
    </xf>
    <xf numFmtId="0" fontId="18" fillId="0" borderId="17" xfId="57" applyNumberFormat="1" applyFont="1" applyFill="1" applyBorder="1" applyAlignment="1" applyProtection="1">
      <alignment horizontal="left" vertical="center"/>
      <protection locked="0"/>
    </xf>
    <xf numFmtId="0" fontId="18" fillId="0" borderId="17" xfId="57" applyNumberFormat="1" applyFont="1" applyFill="1" applyBorder="1" applyAlignment="1" applyProtection="1">
      <alignment horizontal="center" vertical="center"/>
      <protection locked="0"/>
    </xf>
    <xf numFmtId="0" fontId="4" fillId="0" borderId="17" xfId="57" applyNumberFormat="1" applyFont="1" applyFill="1" applyBorder="1" applyAlignment="1" applyProtection="1">
      <alignment horizontal="center" vertical="center" textRotation="255"/>
      <protection locked="0"/>
    </xf>
    <xf numFmtId="0" fontId="4" fillId="0" borderId="17" xfId="57" applyFont="1" applyFill="1" applyBorder="1" applyAlignment="1">
      <alignment horizontal="center" vertical="center" wrapText="1"/>
      <protection/>
    </xf>
    <xf numFmtId="0" fontId="4" fillId="37" borderId="17" xfId="57" applyFont="1" applyFill="1" applyBorder="1" applyAlignment="1">
      <alignment horizontal="center" vertical="center" textRotation="90" wrapText="1"/>
      <protection/>
    </xf>
    <xf numFmtId="0" fontId="4" fillId="38" borderId="17" xfId="57" applyFont="1" applyFill="1" applyBorder="1" applyAlignment="1">
      <alignment horizontal="center" vertical="center" textRotation="90" wrapText="1"/>
      <protection/>
    </xf>
    <xf numFmtId="0" fontId="4" fillId="26" borderId="17" xfId="57" applyFont="1" applyFill="1" applyBorder="1" applyAlignment="1">
      <alignment horizontal="center" vertical="center" textRotation="90" wrapText="1"/>
      <protection/>
    </xf>
    <xf numFmtId="0" fontId="4" fillId="39" borderId="17" xfId="57" applyFont="1" applyFill="1" applyBorder="1" applyAlignment="1">
      <alignment horizontal="center" vertical="center" textRotation="90" wrapText="1"/>
      <protection/>
    </xf>
    <xf numFmtId="0" fontId="4" fillId="40" borderId="17" xfId="57" applyFont="1" applyFill="1" applyBorder="1" applyAlignment="1">
      <alignment horizontal="center" vertical="center" textRotation="90" wrapText="1"/>
      <protection/>
    </xf>
    <xf numFmtId="0" fontId="4" fillId="0" borderId="17" xfId="57" applyFont="1" applyFill="1" applyBorder="1" applyAlignment="1">
      <alignment horizontal="center" vertical="center" textRotation="90" wrapText="1"/>
      <protection/>
    </xf>
    <xf numFmtId="0" fontId="4" fillId="41" borderId="17" xfId="57" applyFont="1" applyFill="1" applyBorder="1" applyAlignment="1">
      <alignment horizontal="center" vertical="center" wrapText="1"/>
      <protection/>
    </xf>
    <xf numFmtId="0" fontId="4" fillId="0" borderId="17" xfId="57" applyNumberFormat="1" applyFont="1" applyFill="1" applyBorder="1" applyAlignment="1" applyProtection="1">
      <alignment horizontal="center" vertical="center" textRotation="90"/>
      <protection locked="0"/>
    </xf>
    <xf numFmtId="0" fontId="4" fillId="36" borderId="17" xfId="57" applyFont="1" applyFill="1" applyBorder="1" applyAlignment="1">
      <alignment horizontal="center" vertical="center" wrapText="1"/>
      <protection/>
    </xf>
    <xf numFmtId="0" fontId="4" fillId="42" borderId="17" xfId="57" applyFont="1" applyFill="1" applyBorder="1" applyAlignment="1">
      <alignment horizontal="center" vertical="center" wrapText="1"/>
      <protection/>
    </xf>
    <xf numFmtId="0" fontId="5" fillId="0" borderId="17" xfId="56" applyFont="1" applyFill="1" applyBorder="1" applyAlignment="1">
      <alignment horizontal="center" vertical="center" wrapText="1"/>
      <protection/>
    </xf>
    <xf numFmtId="0" fontId="4" fillId="45" borderId="30" xfId="0" applyFont="1" applyFill="1" applyBorder="1" applyAlignment="1">
      <alignment horizontal="center" vertical="center" wrapText="1"/>
    </xf>
    <xf numFmtId="0" fontId="7" fillId="36" borderId="31" xfId="57" applyFont="1" applyFill="1" applyBorder="1" applyAlignment="1">
      <alignment horizontal="center" vertical="center"/>
      <protection/>
    </xf>
    <xf numFmtId="2" fontId="54" fillId="0" borderId="32" xfId="56" applyNumberFormat="1" applyFont="1" applyFill="1" applyBorder="1" applyAlignment="1">
      <alignment horizontal="center" vertical="center" wrapText="1"/>
      <protection/>
    </xf>
    <xf numFmtId="0" fontId="6" fillId="26" borderId="24" xfId="0" applyFont="1" applyFill="1" applyBorder="1" applyAlignment="1">
      <alignment horizontal="center" vertical="center" wrapText="1"/>
    </xf>
    <xf numFmtId="0" fontId="6" fillId="26" borderId="33" xfId="0" applyFont="1" applyFill="1" applyBorder="1" applyAlignment="1">
      <alignment horizontal="center" vertical="center" wrapText="1"/>
    </xf>
    <xf numFmtId="2" fontId="8" fillId="0" borderId="25" xfId="56" applyNumberFormat="1" applyFont="1" applyFill="1" applyBorder="1" applyAlignment="1">
      <alignment horizontal="center" vertical="center" wrapText="1"/>
      <protection/>
    </xf>
    <xf numFmtId="2" fontId="8" fillId="0" borderId="34" xfId="56" applyNumberFormat="1" applyFont="1" applyFill="1" applyBorder="1" applyAlignment="1">
      <alignment horizontal="center" vertical="center" wrapText="1"/>
      <protection/>
    </xf>
    <xf numFmtId="164" fontId="6" fillId="26" borderId="33" xfId="0" applyNumberFormat="1" applyFont="1" applyFill="1" applyBorder="1" applyAlignment="1">
      <alignment horizontal="center" vertical="center" wrapText="1"/>
    </xf>
    <xf numFmtId="164" fontId="6" fillId="26" borderId="15" xfId="0" applyNumberFormat="1" applyFont="1" applyFill="1" applyBorder="1" applyAlignment="1">
      <alignment horizontal="center" vertical="center" wrapText="1"/>
    </xf>
    <xf numFmtId="2" fontId="7" fillId="0" borderId="0" xfId="57" applyNumberFormat="1" applyFont="1" applyFill="1" applyAlignment="1">
      <alignment horizontal="center" vertical="center"/>
      <protection/>
    </xf>
    <xf numFmtId="2" fontId="7" fillId="0" borderId="0" xfId="57" applyNumberFormat="1" applyFont="1" applyFill="1" applyAlignment="1">
      <alignment vertical="center"/>
      <protection/>
    </xf>
    <xf numFmtId="2" fontId="6" fillId="45" borderId="15" xfId="57" applyNumberFormat="1" applyFont="1" applyFill="1" applyBorder="1" applyAlignment="1">
      <alignment horizontal="center" vertical="center"/>
      <protection/>
    </xf>
    <xf numFmtId="2" fontId="7" fillId="42" borderId="22" xfId="57" applyNumberFormat="1" applyFont="1" applyFill="1" applyBorder="1" applyAlignment="1">
      <alignment horizontal="center" vertical="center"/>
      <protection/>
    </xf>
    <xf numFmtId="1" fontId="7" fillId="36" borderId="22" xfId="57" applyNumberFormat="1" applyFont="1" applyFill="1" applyBorder="1" applyAlignment="1">
      <alignment horizontal="center" vertical="center"/>
      <protection/>
    </xf>
    <xf numFmtId="2" fontId="6" fillId="45" borderId="22" xfId="57" applyNumberFormat="1" applyFont="1" applyFill="1" applyBorder="1" applyAlignment="1">
      <alignment horizontal="center" vertical="center"/>
      <protection/>
    </xf>
    <xf numFmtId="2" fontId="7" fillId="42" borderId="15" xfId="57" applyNumberFormat="1" applyFont="1" applyFill="1" applyBorder="1" applyAlignment="1" applyProtection="1">
      <alignment horizontal="center" vertical="center"/>
      <protection locked="0"/>
    </xf>
    <xf numFmtId="1" fontId="7" fillId="0" borderId="15" xfId="57" applyNumberFormat="1" applyFont="1" applyFill="1" applyBorder="1" applyAlignment="1" applyProtection="1">
      <alignment horizontal="center" vertical="center"/>
      <protection locked="0"/>
    </xf>
    <xf numFmtId="2" fontId="8" fillId="0" borderId="35" xfId="56" applyNumberFormat="1" applyFont="1" applyFill="1" applyBorder="1" applyAlignment="1">
      <alignment horizontal="center" vertical="center" wrapText="1"/>
      <protection/>
    </xf>
    <xf numFmtId="2" fontId="8" fillId="0" borderId="23" xfId="56" applyNumberFormat="1" applyFont="1" applyFill="1" applyBorder="1" applyAlignment="1">
      <alignment horizontal="center" vertical="center" wrapText="1"/>
      <protection/>
    </xf>
    <xf numFmtId="0" fontId="4" fillId="26" borderId="17" xfId="0" applyFont="1" applyFill="1" applyBorder="1" applyAlignment="1">
      <alignment horizontal="center" vertical="center" wrapText="1"/>
    </xf>
    <xf numFmtId="0" fontId="56" fillId="26" borderId="17" xfId="0" applyFont="1" applyFill="1" applyBorder="1" applyAlignment="1">
      <alignment horizontal="center" vertical="center" wrapText="1"/>
    </xf>
    <xf numFmtId="0" fontId="57" fillId="26" borderId="22" xfId="0" applyFont="1" applyFill="1" applyBorder="1" applyAlignment="1">
      <alignment horizontal="center" vertical="center" wrapText="1"/>
    </xf>
    <xf numFmtId="0" fontId="57" fillId="26" borderId="15" xfId="0" applyFont="1" applyFill="1" applyBorder="1" applyAlignment="1">
      <alignment horizontal="center" vertical="center" wrapText="1"/>
    </xf>
    <xf numFmtId="0" fontId="2" fillId="50" borderId="0" xfId="57" applyFont="1" applyFill="1" applyBorder="1" applyAlignment="1">
      <alignment horizontal="center" vertical="center"/>
      <protection/>
    </xf>
    <xf numFmtId="1" fontId="7" fillId="0" borderId="0" xfId="57" applyNumberFormat="1" applyFont="1" applyFill="1" applyBorder="1" applyAlignment="1" applyProtection="1">
      <alignment horizontal="center" vertical="center"/>
      <protection locked="0"/>
    </xf>
    <xf numFmtId="1" fontId="7" fillId="36" borderId="0" xfId="57" applyNumberFormat="1" applyFont="1" applyFill="1" applyBorder="1" applyAlignment="1">
      <alignment horizontal="center" vertical="center"/>
      <protection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2 2" xfId="53"/>
    <cellStyle name="Normal 3" xfId="54"/>
    <cellStyle name="Normal 4" xfId="55"/>
    <cellStyle name="Normal_Documents de travail CTSD  juin 2015 assistance éducative V6" xfId="56"/>
    <cellStyle name="Normal_Documents de travail CTSD  juin 2015 assistance éducative V7" xfId="57"/>
    <cellStyle name="Percent" xfId="58"/>
    <cellStyle name="Pourcentage 2" xfId="59"/>
    <cellStyle name="Pourcentage 3" xfId="60"/>
    <cellStyle name="Remarque" xfId="61"/>
    <cellStyle name="Satisfaisant" xfId="62"/>
    <cellStyle name="Sortie" xfId="63"/>
    <cellStyle name="Texte explicatif" xfId="64"/>
    <cellStyle name="Titre" xfId="65"/>
    <cellStyle name="Titre 1" xfId="66"/>
    <cellStyle name="Titre 2" xfId="67"/>
    <cellStyle name="Titre 3" xfId="68"/>
    <cellStyle name="Titre 4" xfId="69"/>
    <cellStyle name="Titre " xfId="70"/>
    <cellStyle name="Titre 1" xfId="71"/>
    <cellStyle name="Titre 2" xfId="72"/>
    <cellStyle name="Titre 3" xfId="73"/>
    <cellStyle name="Titre 4" xfId="74"/>
    <cellStyle name="Total" xfId="75"/>
    <cellStyle name="Vérification" xfId="76"/>
    <cellStyle name="Vérification de cellul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2\IUFM\2012\Implantations\Copie%20de%20Copie%20de%20FSTG%202012%20-%20suivi%20des%20supports%20cr&#233;&#233;s-&#224;%20cr&#233;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vi"/>
      <sheetName val="Par disc"/>
      <sheetName val="Par EPLE"/>
      <sheetName val="Descriptif"/>
      <sheetName val="Feuil1"/>
    </sheetNames>
    <sheetDataSet>
      <sheetData sheetId="3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8">
          <cell r="A8">
            <v>1</v>
          </cell>
        </row>
        <row r="9">
          <cell r="A9">
            <v>2</v>
          </cell>
        </row>
        <row r="10">
          <cell r="A1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5"/>
  <sheetViews>
    <sheetView tabSelected="1" view="pageBreakPreview" zoomScale="70" zoomScaleNormal="75" zoomScaleSheetLayoutView="70" zoomScalePageLayoutView="0" workbookViewId="0" topLeftCell="B1">
      <pane ySplit="1" topLeftCell="A2" activePane="bottomLeft" state="frozen"/>
      <selection pane="topLeft" activeCell="A1" sqref="A1"/>
      <selection pane="bottomLeft" activeCell="AB58" sqref="AB58"/>
    </sheetView>
  </sheetViews>
  <sheetFormatPr defaultColWidth="11.421875" defaultRowHeight="12.75"/>
  <cols>
    <col min="1" max="1" width="12.57421875" style="85" bestFit="1" customWidth="1"/>
    <col min="2" max="2" width="7.7109375" style="85" customWidth="1"/>
    <col min="3" max="3" width="26.421875" style="86" customWidth="1"/>
    <col min="4" max="4" width="28.00390625" style="85" customWidth="1"/>
    <col min="5" max="5" width="8.57421875" style="47" customWidth="1"/>
    <col min="6" max="6" width="9.140625" style="47" customWidth="1"/>
    <col min="7" max="7" width="7.8515625" style="46" customWidth="1"/>
    <col min="8" max="8" width="7.7109375" style="47" customWidth="1"/>
    <col min="9" max="9" width="8.7109375" style="47" customWidth="1"/>
    <col min="10" max="10" width="9.28125" style="47" customWidth="1"/>
    <col min="11" max="12" width="7.7109375" style="47" customWidth="1"/>
    <col min="13" max="14" width="11.8515625" style="47" customWidth="1"/>
    <col min="15" max="15" width="13.28125" style="47" customWidth="1"/>
    <col min="16" max="16" width="8.7109375" style="47" customWidth="1"/>
    <col min="17" max="17" width="13.57421875" style="47" customWidth="1"/>
    <col min="18" max="18" width="13.28125" style="46" customWidth="1"/>
    <col min="19" max="19" width="8.00390625" style="47" customWidth="1"/>
    <col min="20" max="20" width="7.140625" style="46" customWidth="1"/>
    <col min="21" max="21" width="9.421875" style="46" customWidth="1"/>
    <col min="22" max="22" width="12.8515625" style="47" customWidth="1"/>
    <col min="23" max="23" width="11.57421875" style="46" customWidth="1"/>
    <col min="24" max="24" width="19.8515625" style="46" customWidth="1"/>
    <col min="25" max="25" width="10.421875" style="47" customWidth="1"/>
    <col min="26" max="26" width="13.57421875" style="47" customWidth="1"/>
    <col min="27" max="27" width="12.140625" style="47" customWidth="1"/>
    <col min="28" max="28" width="12.8515625" style="47" customWidth="1"/>
    <col min="29" max="29" width="18.57421875" style="47" customWidth="1"/>
    <col min="30" max="16384" width="11.421875" style="4" customWidth="1"/>
  </cols>
  <sheetData>
    <row r="1" spans="1:30" s="2" customFormat="1" ht="168.75" customHeight="1" thickBot="1">
      <c r="A1" s="89" t="s">
        <v>0</v>
      </c>
      <c r="B1" s="90" t="s">
        <v>1</v>
      </c>
      <c r="C1" s="91" t="s">
        <v>2</v>
      </c>
      <c r="D1" s="91" t="s">
        <v>3</v>
      </c>
      <c r="E1" s="92" t="s">
        <v>154</v>
      </c>
      <c r="F1" s="93" t="s">
        <v>4</v>
      </c>
      <c r="G1" s="93" t="s">
        <v>5</v>
      </c>
      <c r="H1" s="94" t="s">
        <v>160</v>
      </c>
      <c r="I1" s="95" t="s">
        <v>161</v>
      </c>
      <c r="J1" s="96" t="s">
        <v>162</v>
      </c>
      <c r="K1" s="97" t="s">
        <v>163</v>
      </c>
      <c r="L1" s="97" t="s">
        <v>164</v>
      </c>
      <c r="M1" s="98" t="s">
        <v>152</v>
      </c>
      <c r="N1" s="98" t="s">
        <v>165</v>
      </c>
      <c r="O1" s="98" t="s">
        <v>6</v>
      </c>
      <c r="P1" s="99" t="s">
        <v>7</v>
      </c>
      <c r="Q1" s="100" t="s">
        <v>8</v>
      </c>
      <c r="R1" s="93" t="s">
        <v>9</v>
      </c>
      <c r="S1" s="101" t="s">
        <v>10</v>
      </c>
      <c r="T1" s="102" t="s">
        <v>11</v>
      </c>
      <c r="U1" s="93" t="s">
        <v>12</v>
      </c>
      <c r="V1" s="124" t="s">
        <v>158</v>
      </c>
      <c r="W1" s="103" t="s">
        <v>153</v>
      </c>
      <c r="X1" s="104" t="s">
        <v>159</v>
      </c>
      <c r="Y1" s="93" t="s">
        <v>157</v>
      </c>
      <c r="Z1" s="93" t="s">
        <v>13</v>
      </c>
      <c r="AA1" s="93" t="s">
        <v>14</v>
      </c>
      <c r="AB1" s="125" t="s">
        <v>155</v>
      </c>
      <c r="AC1" s="105" t="s">
        <v>156</v>
      </c>
      <c r="AD1" s="1"/>
    </row>
    <row r="2" spans="1:30" ht="45.75" customHeight="1">
      <c r="A2" s="70" t="s">
        <v>15</v>
      </c>
      <c r="B2" s="70" t="s">
        <v>16</v>
      </c>
      <c r="C2" s="70" t="s">
        <v>17</v>
      </c>
      <c r="D2" s="70" t="s">
        <v>18</v>
      </c>
      <c r="E2" s="59">
        <v>1</v>
      </c>
      <c r="F2" s="59">
        <v>1</v>
      </c>
      <c r="G2" s="59">
        <v>1</v>
      </c>
      <c r="H2" s="60">
        <v>41</v>
      </c>
      <c r="I2" s="61">
        <v>120</v>
      </c>
      <c r="J2" s="62">
        <v>0</v>
      </c>
      <c r="K2" s="63">
        <v>0</v>
      </c>
      <c r="L2" s="63">
        <v>0</v>
      </c>
      <c r="M2" s="64">
        <f aca="true" t="shared" si="0" ref="M2:M16">SUM(H2:L2)</f>
        <v>161</v>
      </c>
      <c r="N2" s="64">
        <v>175</v>
      </c>
      <c r="O2" s="65">
        <f aca="true" t="shared" si="1" ref="O2:O16">((H2*1.4)+(I2*1.2)+(J2*1)+(K2*0.5)+(L2*0.25))</f>
        <v>201.4</v>
      </c>
      <c r="P2" s="65">
        <v>0</v>
      </c>
      <c r="Q2" s="67">
        <f aca="true" t="shared" si="2" ref="Q2:Q16">O2*P2+O2</f>
        <v>201.4</v>
      </c>
      <c r="R2" s="68">
        <v>5</v>
      </c>
      <c r="S2" s="59"/>
      <c r="T2" s="59"/>
      <c r="U2" s="59"/>
      <c r="V2" s="112">
        <v>-1</v>
      </c>
      <c r="W2" s="117">
        <f>R2+T2+U2+V2</f>
        <v>4</v>
      </c>
      <c r="X2" s="111">
        <f aca="true" t="shared" si="3" ref="X2:X16">Q2/W2</f>
        <v>50.35</v>
      </c>
      <c r="Y2" s="118">
        <v>109</v>
      </c>
      <c r="Z2" s="66">
        <f aca="true" t="shared" si="4" ref="Z2:Z16">Q2/Y2</f>
        <v>1.8477064220183488</v>
      </c>
      <c r="AA2" s="66">
        <f aca="true" t="shared" si="5" ref="AA2:AA16">W2-Z2</f>
        <v>2.152293577981651</v>
      </c>
      <c r="AB2" s="126">
        <v>-0.5</v>
      </c>
      <c r="AC2" s="119">
        <f aca="true" t="shared" si="6" ref="AC2:AC16">W2+AB2</f>
        <v>3.5</v>
      </c>
      <c r="AD2" s="3"/>
    </row>
    <row r="3" spans="1:30" ht="45.75" customHeight="1">
      <c r="A3" s="55" t="s">
        <v>23</v>
      </c>
      <c r="B3" s="55" t="s">
        <v>16</v>
      </c>
      <c r="C3" s="55" t="s">
        <v>24</v>
      </c>
      <c r="D3" s="55" t="s">
        <v>25</v>
      </c>
      <c r="E3" s="5">
        <v>1</v>
      </c>
      <c r="F3" s="5">
        <v>1</v>
      </c>
      <c r="G3" s="5">
        <v>1</v>
      </c>
      <c r="H3" s="6">
        <v>131</v>
      </c>
      <c r="I3" s="7">
        <v>156</v>
      </c>
      <c r="J3" s="8">
        <v>0</v>
      </c>
      <c r="K3" s="9">
        <v>47</v>
      </c>
      <c r="L3" s="9">
        <v>0</v>
      </c>
      <c r="M3" s="54">
        <f t="shared" si="0"/>
        <v>334</v>
      </c>
      <c r="N3" s="54">
        <v>326</v>
      </c>
      <c r="O3" s="10">
        <f t="shared" si="1"/>
        <v>394.09999999999997</v>
      </c>
      <c r="P3" s="10">
        <v>0.04</v>
      </c>
      <c r="Q3" s="12">
        <f t="shared" si="2"/>
        <v>409.864</v>
      </c>
      <c r="R3" s="13">
        <v>6</v>
      </c>
      <c r="S3" s="5"/>
      <c r="T3" s="5">
        <v>1</v>
      </c>
      <c r="U3" s="5"/>
      <c r="V3" s="108">
        <v>-0.5</v>
      </c>
      <c r="W3" s="19">
        <f aca="true" t="shared" si="7" ref="W3:W16">R3+T3+U3+V3</f>
        <v>6.5</v>
      </c>
      <c r="X3" s="110">
        <f t="shared" si="3"/>
        <v>63.056</v>
      </c>
      <c r="Y3" s="71">
        <v>109</v>
      </c>
      <c r="Z3" s="11">
        <f t="shared" si="4"/>
        <v>3.760220183486238</v>
      </c>
      <c r="AA3" s="11">
        <f t="shared" si="5"/>
        <v>2.739779816513762</v>
      </c>
      <c r="AB3" s="127">
        <v>-0.5</v>
      </c>
      <c r="AC3" s="116">
        <f t="shared" si="6"/>
        <v>6</v>
      </c>
      <c r="AD3" s="3"/>
    </row>
    <row r="4" spans="1:30" ht="45.75" customHeight="1">
      <c r="A4" s="55" t="s">
        <v>19</v>
      </c>
      <c r="B4" s="55" t="s">
        <v>20</v>
      </c>
      <c r="C4" s="55" t="s">
        <v>21</v>
      </c>
      <c r="D4" s="55" t="s">
        <v>22</v>
      </c>
      <c r="E4" s="5">
        <v>1</v>
      </c>
      <c r="F4" s="5">
        <v>1</v>
      </c>
      <c r="G4" s="5">
        <v>1</v>
      </c>
      <c r="H4" s="6">
        <v>102</v>
      </c>
      <c r="I4" s="7">
        <v>284</v>
      </c>
      <c r="J4" s="8">
        <v>0</v>
      </c>
      <c r="K4" s="9">
        <v>24</v>
      </c>
      <c r="L4" s="9">
        <v>0</v>
      </c>
      <c r="M4" s="54">
        <f t="shared" si="0"/>
        <v>410</v>
      </c>
      <c r="N4" s="54">
        <v>428</v>
      </c>
      <c r="O4" s="10">
        <f t="shared" si="1"/>
        <v>495.6</v>
      </c>
      <c r="P4" s="10">
        <v>0.16999999999999998</v>
      </c>
      <c r="Q4" s="12">
        <f t="shared" si="2"/>
        <v>579.852</v>
      </c>
      <c r="R4" s="13">
        <v>8</v>
      </c>
      <c r="S4" s="5"/>
      <c r="T4" s="5">
        <v>1</v>
      </c>
      <c r="U4" s="5"/>
      <c r="V4" s="112">
        <v>-1</v>
      </c>
      <c r="W4" s="19">
        <f t="shared" si="7"/>
        <v>8</v>
      </c>
      <c r="X4" s="110">
        <f t="shared" si="3"/>
        <v>72.4815</v>
      </c>
      <c r="Y4" s="71">
        <v>109</v>
      </c>
      <c r="Z4" s="11">
        <f t="shared" si="4"/>
        <v>5.319743119266055</v>
      </c>
      <c r="AA4" s="11">
        <f t="shared" si="5"/>
        <v>2.6802568807339453</v>
      </c>
      <c r="AB4" s="127">
        <v>-0.5</v>
      </c>
      <c r="AC4" s="116">
        <f t="shared" si="6"/>
        <v>7.5</v>
      </c>
      <c r="AD4" s="3"/>
    </row>
    <row r="5" spans="1:30" ht="45.75" customHeight="1">
      <c r="A5" s="55" t="s">
        <v>26</v>
      </c>
      <c r="B5" s="55" t="s">
        <v>27</v>
      </c>
      <c r="C5" s="55" t="s">
        <v>21</v>
      </c>
      <c r="D5" s="55" t="s">
        <v>28</v>
      </c>
      <c r="E5" s="5">
        <v>1</v>
      </c>
      <c r="F5" s="5">
        <v>1</v>
      </c>
      <c r="G5" s="5">
        <v>1</v>
      </c>
      <c r="H5" s="6">
        <v>0</v>
      </c>
      <c r="I5" s="7">
        <v>0</v>
      </c>
      <c r="J5" s="8">
        <v>526</v>
      </c>
      <c r="K5" s="9">
        <v>117</v>
      </c>
      <c r="L5" s="9">
        <v>0</v>
      </c>
      <c r="M5" s="54">
        <f t="shared" si="0"/>
        <v>643</v>
      </c>
      <c r="N5" s="54">
        <v>627</v>
      </c>
      <c r="O5" s="10">
        <f t="shared" si="1"/>
        <v>584.5</v>
      </c>
      <c r="P5" s="10">
        <v>0.06</v>
      </c>
      <c r="Q5" s="12">
        <f t="shared" si="2"/>
        <v>619.57</v>
      </c>
      <c r="R5" s="13">
        <v>8</v>
      </c>
      <c r="S5" s="5"/>
      <c r="T5" s="5">
        <v>1</v>
      </c>
      <c r="U5" s="5"/>
      <c r="V5" s="108">
        <v>-0.5</v>
      </c>
      <c r="W5" s="19">
        <f t="shared" si="7"/>
        <v>8.5</v>
      </c>
      <c r="X5" s="110">
        <f t="shared" si="3"/>
        <v>72.89058823529412</v>
      </c>
      <c r="Y5" s="71">
        <v>109</v>
      </c>
      <c r="Z5" s="11">
        <f t="shared" si="4"/>
        <v>5.6841284403669725</v>
      </c>
      <c r="AA5" s="11">
        <f t="shared" si="5"/>
        <v>2.8158715596330275</v>
      </c>
      <c r="AB5" s="127">
        <v>-0.5</v>
      </c>
      <c r="AC5" s="116">
        <f t="shared" si="6"/>
        <v>8</v>
      </c>
      <c r="AD5" s="3"/>
    </row>
    <row r="6" spans="1:30" ht="45.75" customHeight="1">
      <c r="A6" s="55" t="s">
        <v>29</v>
      </c>
      <c r="B6" s="55" t="s">
        <v>27</v>
      </c>
      <c r="C6" s="55" t="s">
        <v>17</v>
      </c>
      <c r="D6" s="55" t="s">
        <v>30</v>
      </c>
      <c r="E6" s="5">
        <v>1</v>
      </c>
      <c r="F6" s="5">
        <v>2</v>
      </c>
      <c r="G6" s="5">
        <v>3</v>
      </c>
      <c r="H6" s="6">
        <v>0</v>
      </c>
      <c r="I6" s="7">
        <v>0</v>
      </c>
      <c r="J6" s="8">
        <v>1036</v>
      </c>
      <c r="K6" s="9">
        <v>108</v>
      </c>
      <c r="L6" s="9">
        <v>58</v>
      </c>
      <c r="M6" s="54">
        <f t="shared" si="0"/>
        <v>1202</v>
      </c>
      <c r="N6" s="54">
        <v>1284</v>
      </c>
      <c r="O6" s="10">
        <f t="shared" si="1"/>
        <v>1104.5</v>
      </c>
      <c r="P6" s="10">
        <v>0.08</v>
      </c>
      <c r="Q6" s="12">
        <f t="shared" si="2"/>
        <v>1192.86</v>
      </c>
      <c r="R6" s="13">
        <v>13.5</v>
      </c>
      <c r="S6" s="5"/>
      <c r="T6" s="5"/>
      <c r="U6" s="5"/>
      <c r="V6" s="108"/>
      <c r="W6" s="19">
        <f t="shared" si="7"/>
        <v>13.5</v>
      </c>
      <c r="X6" s="110">
        <f t="shared" si="3"/>
        <v>88.36</v>
      </c>
      <c r="Y6" s="71">
        <v>109</v>
      </c>
      <c r="Z6" s="11">
        <f t="shared" si="4"/>
        <v>10.943669724770642</v>
      </c>
      <c r="AA6" s="11">
        <f t="shared" si="5"/>
        <v>2.5563302752293584</v>
      </c>
      <c r="AB6" s="127"/>
      <c r="AC6" s="116">
        <f t="shared" si="6"/>
        <v>13.5</v>
      </c>
      <c r="AD6" s="3"/>
    </row>
    <row r="7" spans="1:30" ht="45.75" customHeight="1">
      <c r="A7" s="55" t="s">
        <v>31</v>
      </c>
      <c r="B7" s="55" t="s">
        <v>16</v>
      </c>
      <c r="C7" s="55" t="s">
        <v>32</v>
      </c>
      <c r="D7" s="55" t="s">
        <v>33</v>
      </c>
      <c r="E7" s="59">
        <v>1</v>
      </c>
      <c r="F7" s="59">
        <v>0</v>
      </c>
      <c r="G7" s="59">
        <v>1</v>
      </c>
      <c r="H7" s="60">
        <v>25</v>
      </c>
      <c r="I7" s="61">
        <v>315</v>
      </c>
      <c r="J7" s="62">
        <v>0</v>
      </c>
      <c r="K7" s="63">
        <v>0</v>
      </c>
      <c r="L7" s="63">
        <v>0</v>
      </c>
      <c r="M7" s="64">
        <f t="shared" si="0"/>
        <v>340</v>
      </c>
      <c r="N7" s="64">
        <v>337</v>
      </c>
      <c r="O7" s="65">
        <f t="shared" si="1"/>
        <v>413</v>
      </c>
      <c r="P7" s="65">
        <v>0.08</v>
      </c>
      <c r="Q7" s="67">
        <f t="shared" si="2"/>
        <v>446.04</v>
      </c>
      <c r="R7" s="68">
        <v>4.5</v>
      </c>
      <c r="S7" s="59"/>
      <c r="T7" s="59"/>
      <c r="U7" s="59"/>
      <c r="V7" s="109"/>
      <c r="W7" s="19">
        <f t="shared" si="7"/>
        <v>4.5</v>
      </c>
      <c r="X7" s="111">
        <f t="shared" si="3"/>
        <v>99.12</v>
      </c>
      <c r="Y7" s="71">
        <v>109</v>
      </c>
      <c r="Z7" s="66">
        <f t="shared" si="4"/>
        <v>4.09211009174312</v>
      </c>
      <c r="AA7" s="66">
        <f t="shared" si="5"/>
        <v>0.4078899082568803</v>
      </c>
      <c r="AB7" s="126"/>
      <c r="AC7" s="119">
        <f t="shared" si="6"/>
        <v>4.5</v>
      </c>
      <c r="AD7" s="3"/>
    </row>
    <row r="8" spans="1:30" ht="45.75" customHeight="1">
      <c r="A8" s="55" t="s">
        <v>34</v>
      </c>
      <c r="B8" s="55" t="s">
        <v>16</v>
      </c>
      <c r="C8" s="55" t="s">
        <v>35</v>
      </c>
      <c r="D8" s="55" t="s">
        <v>36</v>
      </c>
      <c r="E8" s="5">
        <v>1</v>
      </c>
      <c r="F8" s="5">
        <v>1</v>
      </c>
      <c r="G8" s="5">
        <v>2</v>
      </c>
      <c r="H8" s="6">
        <v>41</v>
      </c>
      <c r="I8" s="7">
        <v>531</v>
      </c>
      <c r="J8" s="8">
        <v>0</v>
      </c>
      <c r="K8" s="9">
        <v>0</v>
      </c>
      <c r="L8" s="9">
        <v>0</v>
      </c>
      <c r="M8" s="54">
        <f t="shared" si="0"/>
        <v>572</v>
      </c>
      <c r="N8" s="54">
        <v>561</v>
      </c>
      <c r="O8" s="10">
        <f t="shared" si="1"/>
        <v>694.5999999999999</v>
      </c>
      <c r="P8" s="10">
        <v>0.29</v>
      </c>
      <c r="Q8" s="12">
        <f t="shared" si="2"/>
        <v>896.0339999999999</v>
      </c>
      <c r="R8" s="13">
        <v>8</v>
      </c>
      <c r="S8" s="5"/>
      <c r="T8" s="5">
        <v>1</v>
      </c>
      <c r="U8" s="5"/>
      <c r="V8" s="108"/>
      <c r="W8" s="19">
        <f t="shared" si="7"/>
        <v>9</v>
      </c>
      <c r="X8" s="110">
        <f t="shared" si="3"/>
        <v>99.55933333333331</v>
      </c>
      <c r="Y8" s="71">
        <v>109</v>
      </c>
      <c r="Z8" s="11">
        <f t="shared" si="4"/>
        <v>8.220495412844036</v>
      </c>
      <c r="AA8" s="11">
        <f t="shared" si="5"/>
        <v>0.779504587155964</v>
      </c>
      <c r="AB8" s="127"/>
      <c r="AC8" s="116">
        <f t="shared" si="6"/>
        <v>9</v>
      </c>
      <c r="AD8" s="3"/>
    </row>
    <row r="9" spans="1:30" ht="45.75" customHeight="1">
      <c r="A9" s="55" t="s">
        <v>37</v>
      </c>
      <c r="B9" s="55" t="s">
        <v>16</v>
      </c>
      <c r="C9" s="55" t="s">
        <v>38</v>
      </c>
      <c r="D9" s="55" t="s">
        <v>39</v>
      </c>
      <c r="E9" s="5">
        <v>1</v>
      </c>
      <c r="F9" s="5">
        <v>0</v>
      </c>
      <c r="G9" s="5">
        <v>1</v>
      </c>
      <c r="H9" s="6">
        <v>39</v>
      </c>
      <c r="I9" s="7">
        <v>244</v>
      </c>
      <c r="J9" s="8">
        <v>0</v>
      </c>
      <c r="K9" s="9">
        <v>0</v>
      </c>
      <c r="L9" s="9">
        <v>0</v>
      </c>
      <c r="M9" s="54">
        <f t="shared" si="0"/>
        <v>283</v>
      </c>
      <c r="N9" s="54">
        <v>283</v>
      </c>
      <c r="O9" s="10">
        <f t="shared" si="1"/>
        <v>347.4</v>
      </c>
      <c r="P9" s="10">
        <v>0.05</v>
      </c>
      <c r="Q9" s="12">
        <f t="shared" si="2"/>
        <v>364.77</v>
      </c>
      <c r="R9" s="13">
        <v>3.5</v>
      </c>
      <c r="S9" s="5"/>
      <c r="T9" s="5"/>
      <c r="U9" s="5"/>
      <c r="V9" s="108"/>
      <c r="W9" s="19">
        <f t="shared" si="7"/>
        <v>3.5</v>
      </c>
      <c r="X9" s="110">
        <f t="shared" si="3"/>
        <v>104.22</v>
      </c>
      <c r="Y9" s="71">
        <v>109</v>
      </c>
      <c r="Z9" s="11">
        <f t="shared" si="4"/>
        <v>3.34651376146789</v>
      </c>
      <c r="AA9" s="11">
        <f t="shared" si="5"/>
        <v>0.15348623853211008</v>
      </c>
      <c r="AB9" s="127"/>
      <c r="AC9" s="116">
        <f t="shared" si="6"/>
        <v>3.5</v>
      </c>
      <c r="AD9" s="3"/>
    </row>
    <row r="10" spans="1:30" s="18" customFormat="1" ht="45.75" customHeight="1">
      <c r="A10" s="55" t="s">
        <v>43</v>
      </c>
      <c r="B10" s="55" t="s">
        <v>16</v>
      </c>
      <c r="C10" s="55" t="s">
        <v>44</v>
      </c>
      <c r="D10" s="55" t="s">
        <v>45</v>
      </c>
      <c r="E10" s="5">
        <v>1</v>
      </c>
      <c r="F10" s="5">
        <v>1</v>
      </c>
      <c r="G10" s="5">
        <v>1</v>
      </c>
      <c r="H10" s="6">
        <v>104</v>
      </c>
      <c r="I10" s="7">
        <v>247</v>
      </c>
      <c r="J10" s="8">
        <v>0</v>
      </c>
      <c r="K10" s="9">
        <v>0</v>
      </c>
      <c r="L10" s="9">
        <v>0</v>
      </c>
      <c r="M10" s="54">
        <f t="shared" si="0"/>
        <v>351</v>
      </c>
      <c r="N10" s="54">
        <v>314</v>
      </c>
      <c r="O10" s="10">
        <f t="shared" si="1"/>
        <v>442</v>
      </c>
      <c r="P10" s="10">
        <v>0.13999999999999999</v>
      </c>
      <c r="Q10" s="12">
        <f t="shared" si="2"/>
        <v>503.88</v>
      </c>
      <c r="R10" s="13">
        <v>4</v>
      </c>
      <c r="S10" s="5"/>
      <c r="T10" s="5"/>
      <c r="U10" s="5"/>
      <c r="V10" s="108">
        <v>0.5</v>
      </c>
      <c r="W10" s="19">
        <f t="shared" si="7"/>
        <v>4.5</v>
      </c>
      <c r="X10" s="110">
        <f t="shared" si="3"/>
        <v>111.97333333333333</v>
      </c>
      <c r="Y10" s="71">
        <v>109</v>
      </c>
      <c r="Z10" s="11">
        <f t="shared" si="4"/>
        <v>4.622752293577982</v>
      </c>
      <c r="AA10" s="11">
        <f t="shared" si="5"/>
        <v>-0.12275229357798167</v>
      </c>
      <c r="AB10" s="127"/>
      <c r="AC10" s="116">
        <f t="shared" si="6"/>
        <v>4.5</v>
      </c>
      <c r="AD10" s="17"/>
    </row>
    <row r="11" spans="1:30" ht="45.75" customHeight="1">
      <c r="A11" s="55" t="s">
        <v>48</v>
      </c>
      <c r="B11" s="55" t="s">
        <v>16</v>
      </c>
      <c r="C11" s="55" t="s">
        <v>49</v>
      </c>
      <c r="D11" s="55" t="s">
        <v>50</v>
      </c>
      <c r="E11" s="5">
        <v>1</v>
      </c>
      <c r="F11" s="5">
        <v>0</v>
      </c>
      <c r="G11" s="5">
        <v>1</v>
      </c>
      <c r="H11" s="6">
        <v>38</v>
      </c>
      <c r="I11" s="7">
        <v>197</v>
      </c>
      <c r="J11" s="8">
        <v>0</v>
      </c>
      <c r="K11" s="9">
        <v>0</v>
      </c>
      <c r="L11" s="9">
        <v>0</v>
      </c>
      <c r="M11" s="54">
        <f t="shared" si="0"/>
        <v>235</v>
      </c>
      <c r="N11" s="54">
        <v>238</v>
      </c>
      <c r="O11" s="10">
        <f t="shared" si="1"/>
        <v>289.59999999999997</v>
      </c>
      <c r="P11" s="10">
        <v>0.009999999999999998</v>
      </c>
      <c r="Q11" s="12">
        <f t="shared" si="2"/>
        <v>292.496</v>
      </c>
      <c r="R11" s="13">
        <v>2</v>
      </c>
      <c r="S11" s="5"/>
      <c r="T11" s="5"/>
      <c r="U11" s="5"/>
      <c r="V11" s="15">
        <v>0.5</v>
      </c>
      <c r="W11" s="19">
        <f t="shared" si="7"/>
        <v>2.5</v>
      </c>
      <c r="X11" s="110">
        <f t="shared" si="3"/>
        <v>116.99839999999999</v>
      </c>
      <c r="Y11" s="71">
        <v>109</v>
      </c>
      <c r="Z11" s="11">
        <f t="shared" si="4"/>
        <v>2.6834495412844035</v>
      </c>
      <c r="AA11" s="11">
        <f t="shared" si="5"/>
        <v>-0.1834495412844035</v>
      </c>
      <c r="AB11" s="127"/>
      <c r="AC11" s="116">
        <f t="shared" si="6"/>
        <v>2.5</v>
      </c>
      <c r="AD11" s="3"/>
    </row>
    <row r="12" spans="1:29" ht="45.75" customHeight="1">
      <c r="A12" s="55" t="s">
        <v>40</v>
      </c>
      <c r="B12" s="55" t="s">
        <v>20</v>
      </c>
      <c r="C12" s="55" t="s">
        <v>41</v>
      </c>
      <c r="D12" s="55" t="s">
        <v>42</v>
      </c>
      <c r="E12" s="59">
        <v>1</v>
      </c>
      <c r="F12" s="59">
        <v>1</v>
      </c>
      <c r="G12" s="59">
        <v>2</v>
      </c>
      <c r="H12" s="60">
        <v>42</v>
      </c>
      <c r="I12" s="61">
        <v>303</v>
      </c>
      <c r="J12" s="62">
        <v>442</v>
      </c>
      <c r="K12" s="63">
        <v>188</v>
      </c>
      <c r="L12" s="63">
        <v>0</v>
      </c>
      <c r="M12" s="64">
        <f t="shared" si="0"/>
        <v>975</v>
      </c>
      <c r="N12" s="64">
        <v>1064</v>
      </c>
      <c r="O12" s="65">
        <f t="shared" si="1"/>
        <v>958.4</v>
      </c>
      <c r="P12" s="65">
        <v>0.19</v>
      </c>
      <c r="Q12" s="67">
        <f t="shared" si="2"/>
        <v>1140.496</v>
      </c>
      <c r="R12" s="68">
        <v>8</v>
      </c>
      <c r="S12" s="59"/>
      <c r="T12" s="59">
        <v>1</v>
      </c>
      <c r="U12" s="59"/>
      <c r="V12" s="69"/>
      <c r="W12" s="19">
        <f t="shared" si="7"/>
        <v>9</v>
      </c>
      <c r="X12" s="111">
        <f t="shared" si="3"/>
        <v>126.72177777777779</v>
      </c>
      <c r="Y12" s="71">
        <v>109</v>
      </c>
      <c r="Z12" s="66">
        <f t="shared" si="4"/>
        <v>10.463266055045873</v>
      </c>
      <c r="AA12" s="66">
        <f t="shared" si="5"/>
        <v>-1.4632660550458727</v>
      </c>
      <c r="AB12" s="126">
        <v>0.5</v>
      </c>
      <c r="AC12" s="119">
        <f t="shared" si="6"/>
        <v>9.5</v>
      </c>
    </row>
    <row r="13" spans="1:29" ht="45.75" customHeight="1">
      <c r="A13" s="55" t="s">
        <v>46</v>
      </c>
      <c r="B13" s="55" t="s">
        <v>27</v>
      </c>
      <c r="C13" s="55" t="s">
        <v>24</v>
      </c>
      <c r="D13" s="55" t="s">
        <v>47</v>
      </c>
      <c r="E13" s="5">
        <v>1</v>
      </c>
      <c r="F13" s="5">
        <v>1</v>
      </c>
      <c r="G13" s="5">
        <v>3</v>
      </c>
      <c r="H13" s="6">
        <v>0</v>
      </c>
      <c r="I13" s="7">
        <v>0</v>
      </c>
      <c r="J13" s="8">
        <v>1174</v>
      </c>
      <c r="K13" s="9">
        <v>136</v>
      </c>
      <c r="L13" s="9">
        <v>0</v>
      </c>
      <c r="M13" s="54">
        <f t="shared" si="0"/>
        <v>1310</v>
      </c>
      <c r="N13" s="54">
        <v>1318</v>
      </c>
      <c r="O13" s="10">
        <f t="shared" si="1"/>
        <v>1242</v>
      </c>
      <c r="P13" s="10">
        <v>0.15</v>
      </c>
      <c r="Q13" s="12">
        <f t="shared" si="2"/>
        <v>1428.3</v>
      </c>
      <c r="R13" s="13">
        <v>10</v>
      </c>
      <c r="S13" s="5"/>
      <c r="T13" s="5"/>
      <c r="U13" s="5"/>
      <c r="V13" s="113">
        <v>1</v>
      </c>
      <c r="W13" s="19">
        <f t="shared" si="7"/>
        <v>11</v>
      </c>
      <c r="X13" s="110">
        <f t="shared" si="3"/>
        <v>129.84545454545454</v>
      </c>
      <c r="Y13" s="71">
        <v>109</v>
      </c>
      <c r="Z13" s="11">
        <f t="shared" si="4"/>
        <v>13.103669724770642</v>
      </c>
      <c r="AA13" s="11">
        <f t="shared" si="5"/>
        <v>-2.1036697247706417</v>
      </c>
      <c r="AB13" s="127">
        <v>0.5</v>
      </c>
      <c r="AC13" s="116">
        <f t="shared" si="6"/>
        <v>11.5</v>
      </c>
    </row>
    <row r="14" spans="1:29" ht="45.75" customHeight="1">
      <c r="A14" s="55" t="s">
        <v>54</v>
      </c>
      <c r="B14" s="55" t="s">
        <v>16</v>
      </c>
      <c r="C14" s="55" t="s">
        <v>55</v>
      </c>
      <c r="D14" s="55" t="s">
        <v>56</v>
      </c>
      <c r="E14" s="5">
        <v>1</v>
      </c>
      <c r="F14" s="5">
        <v>1</v>
      </c>
      <c r="G14" s="5">
        <v>1</v>
      </c>
      <c r="H14" s="6">
        <v>24</v>
      </c>
      <c r="I14" s="7">
        <v>441</v>
      </c>
      <c r="J14" s="8">
        <v>0</v>
      </c>
      <c r="K14" s="9">
        <v>0</v>
      </c>
      <c r="L14" s="9">
        <v>0</v>
      </c>
      <c r="M14" s="54">
        <f t="shared" si="0"/>
        <v>465</v>
      </c>
      <c r="N14" s="54">
        <v>425</v>
      </c>
      <c r="O14" s="10">
        <f t="shared" si="1"/>
        <v>562.8</v>
      </c>
      <c r="P14" s="10">
        <v>0.06</v>
      </c>
      <c r="Q14" s="12">
        <f t="shared" si="2"/>
        <v>596.568</v>
      </c>
      <c r="R14" s="13">
        <v>3.5</v>
      </c>
      <c r="S14" s="5"/>
      <c r="T14" s="5"/>
      <c r="U14" s="5"/>
      <c r="V14" s="15">
        <v>0.5</v>
      </c>
      <c r="W14" s="19">
        <f t="shared" si="7"/>
        <v>4</v>
      </c>
      <c r="X14" s="110">
        <f t="shared" si="3"/>
        <v>149.142</v>
      </c>
      <c r="Y14" s="71">
        <v>109</v>
      </c>
      <c r="Z14" s="11">
        <f t="shared" si="4"/>
        <v>5.473100917431193</v>
      </c>
      <c r="AA14" s="11">
        <f t="shared" si="5"/>
        <v>-1.4731009174311929</v>
      </c>
      <c r="AB14" s="127"/>
      <c r="AC14" s="116">
        <f t="shared" si="6"/>
        <v>4</v>
      </c>
    </row>
    <row r="15" spans="1:29" ht="45.75" customHeight="1">
      <c r="A15" s="55" t="s">
        <v>51</v>
      </c>
      <c r="B15" s="55" t="s">
        <v>20</v>
      </c>
      <c r="C15" s="55" t="s">
        <v>52</v>
      </c>
      <c r="D15" s="55" t="s">
        <v>53</v>
      </c>
      <c r="E15" s="5">
        <v>1</v>
      </c>
      <c r="F15" s="5">
        <v>1</v>
      </c>
      <c r="G15" s="5">
        <v>3</v>
      </c>
      <c r="H15" s="6">
        <v>24</v>
      </c>
      <c r="I15" s="7">
        <v>271</v>
      </c>
      <c r="J15" s="8">
        <v>870</v>
      </c>
      <c r="K15" s="9">
        <v>95</v>
      </c>
      <c r="L15" s="9">
        <v>103</v>
      </c>
      <c r="M15" s="54">
        <f t="shared" si="0"/>
        <v>1363</v>
      </c>
      <c r="N15" s="54">
        <v>1406</v>
      </c>
      <c r="O15" s="10">
        <f t="shared" si="1"/>
        <v>1302.05</v>
      </c>
      <c r="P15" s="10">
        <v>0.22000000000000003</v>
      </c>
      <c r="Q15" s="12">
        <f t="shared" si="2"/>
        <v>1588.501</v>
      </c>
      <c r="R15" s="13">
        <v>8.5</v>
      </c>
      <c r="S15" s="5">
        <v>1</v>
      </c>
      <c r="T15" s="5">
        <v>1</v>
      </c>
      <c r="U15" s="5"/>
      <c r="V15" s="15">
        <v>1.5</v>
      </c>
      <c r="W15" s="19">
        <f t="shared" si="7"/>
        <v>11</v>
      </c>
      <c r="X15" s="110">
        <f t="shared" si="3"/>
        <v>144.40918181818182</v>
      </c>
      <c r="Y15" s="71">
        <v>109</v>
      </c>
      <c r="Z15" s="11">
        <f t="shared" si="4"/>
        <v>14.57340366972477</v>
      </c>
      <c r="AA15" s="11">
        <f t="shared" si="5"/>
        <v>-3.5734036697247706</v>
      </c>
      <c r="AB15" s="127">
        <v>1</v>
      </c>
      <c r="AC15" s="116">
        <f t="shared" si="6"/>
        <v>12</v>
      </c>
    </row>
    <row r="16" spans="1:29" ht="45.75" customHeight="1" thickBot="1">
      <c r="A16" s="55" t="s">
        <v>57</v>
      </c>
      <c r="B16" s="55" t="s">
        <v>16</v>
      </c>
      <c r="C16" s="55" t="s">
        <v>58</v>
      </c>
      <c r="D16" s="55" t="s">
        <v>59</v>
      </c>
      <c r="E16" s="5">
        <v>1</v>
      </c>
      <c r="F16" s="5">
        <v>0</v>
      </c>
      <c r="G16" s="5">
        <v>1</v>
      </c>
      <c r="H16" s="6">
        <v>74</v>
      </c>
      <c r="I16" s="7">
        <v>335</v>
      </c>
      <c r="J16" s="8">
        <v>0</v>
      </c>
      <c r="K16" s="9">
        <v>0</v>
      </c>
      <c r="L16" s="9">
        <v>0</v>
      </c>
      <c r="M16" s="54">
        <f t="shared" si="0"/>
        <v>409</v>
      </c>
      <c r="N16" s="54">
        <v>406</v>
      </c>
      <c r="O16" s="10">
        <f t="shared" si="1"/>
        <v>505.6</v>
      </c>
      <c r="P16" s="10">
        <v>0.11000000000000001</v>
      </c>
      <c r="Q16" s="12">
        <f t="shared" si="2"/>
        <v>561.216</v>
      </c>
      <c r="R16" s="13">
        <v>3</v>
      </c>
      <c r="S16" s="5"/>
      <c r="T16" s="5"/>
      <c r="U16" s="5"/>
      <c r="V16" s="15">
        <v>0.5</v>
      </c>
      <c r="W16" s="120">
        <f t="shared" si="7"/>
        <v>3.5</v>
      </c>
      <c r="X16" s="122">
        <f t="shared" si="3"/>
        <v>160.34742857142857</v>
      </c>
      <c r="Y16" s="71">
        <v>109</v>
      </c>
      <c r="Z16" s="11">
        <f t="shared" si="4"/>
        <v>5.148770642201835</v>
      </c>
      <c r="AA16" s="11">
        <f t="shared" si="5"/>
        <v>-1.6487706422018347</v>
      </c>
      <c r="AB16" s="127">
        <v>0.5</v>
      </c>
      <c r="AC16" s="116">
        <f t="shared" si="6"/>
        <v>4</v>
      </c>
    </row>
    <row r="17" spans="1:29" ht="45.75" customHeight="1" thickBo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87">
        <f>(SUM(X2:X16))/15</f>
        <v>105.96499984098689</v>
      </c>
      <c r="Y17" s="129"/>
      <c r="Z17" s="129"/>
      <c r="AA17" s="129"/>
      <c r="AB17" s="129"/>
      <c r="AC17" s="129"/>
    </row>
    <row r="18" spans="1:29" ht="45.75" customHeight="1">
      <c r="A18" s="56" t="s">
        <v>63</v>
      </c>
      <c r="B18" s="56" t="s">
        <v>16</v>
      </c>
      <c r="C18" s="56" t="s">
        <v>17</v>
      </c>
      <c r="D18" s="56" t="s">
        <v>64</v>
      </c>
      <c r="E18" s="5">
        <v>2</v>
      </c>
      <c r="F18" s="5">
        <v>0</v>
      </c>
      <c r="G18" s="5">
        <v>1</v>
      </c>
      <c r="H18" s="6">
        <v>48</v>
      </c>
      <c r="I18" s="7">
        <v>236</v>
      </c>
      <c r="J18" s="8">
        <v>0</v>
      </c>
      <c r="K18" s="9">
        <v>0</v>
      </c>
      <c r="L18" s="9">
        <v>0</v>
      </c>
      <c r="M18" s="54">
        <f aca="true" t="shared" si="8" ref="M18:M39">SUM(H18:L18)</f>
        <v>284</v>
      </c>
      <c r="N18" s="54">
        <v>285</v>
      </c>
      <c r="O18" s="10">
        <f aca="true" t="shared" si="9" ref="O18:O39">((H18*1.4)+(I18*1.2)+(J18*1)+(K18*0.5)+(L18*0.25))</f>
        <v>350.4</v>
      </c>
      <c r="P18" s="10">
        <v>0.08</v>
      </c>
      <c r="Q18" s="12">
        <f aca="true" t="shared" si="10" ref="Q18:Q39">O18*P18+O18</f>
        <v>378.43199999999996</v>
      </c>
      <c r="R18" s="13">
        <v>4</v>
      </c>
      <c r="S18" s="5"/>
      <c r="T18" s="5"/>
      <c r="U18" s="5"/>
      <c r="V18" s="16"/>
      <c r="W18" s="19">
        <f>R18+T18+U18+V18</f>
        <v>4</v>
      </c>
      <c r="X18" s="68">
        <f aca="true" t="shared" si="11" ref="X18:X39">Q18/W18</f>
        <v>94.60799999999999</v>
      </c>
      <c r="Y18" s="71">
        <v>180</v>
      </c>
      <c r="Z18" s="13">
        <f aca="true" t="shared" si="12" ref="Z18:Z39">Q18/Y18</f>
        <v>2.1024</v>
      </c>
      <c r="AA18" s="13">
        <f aca="true" t="shared" si="13" ref="AA18:AA39">W18-Z18</f>
        <v>1.8976000000000002</v>
      </c>
      <c r="AB18" s="127">
        <v>-0.5</v>
      </c>
      <c r="AC18" s="116">
        <f aca="true" t="shared" si="14" ref="AC18:AC39">W18+AB18</f>
        <v>3.5</v>
      </c>
    </row>
    <row r="19" spans="1:29" ht="45.75" customHeight="1">
      <c r="A19" s="56" t="s">
        <v>60</v>
      </c>
      <c r="B19" s="56" t="s">
        <v>16</v>
      </c>
      <c r="C19" s="56" t="s">
        <v>61</v>
      </c>
      <c r="D19" s="56" t="s">
        <v>62</v>
      </c>
      <c r="E19" s="5">
        <v>2</v>
      </c>
      <c r="F19" s="5">
        <v>1</v>
      </c>
      <c r="G19" s="5">
        <v>2</v>
      </c>
      <c r="H19" s="6">
        <v>75</v>
      </c>
      <c r="I19" s="7">
        <v>402</v>
      </c>
      <c r="J19" s="8">
        <v>0</v>
      </c>
      <c r="K19" s="9">
        <v>0</v>
      </c>
      <c r="L19" s="9">
        <v>0</v>
      </c>
      <c r="M19" s="54">
        <f t="shared" si="8"/>
        <v>477</v>
      </c>
      <c r="N19" s="54">
        <v>500</v>
      </c>
      <c r="O19" s="10">
        <f t="shared" si="9"/>
        <v>587.4</v>
      </c>
      <c r="P19" s="10">
        <v>0.22999999999999998</v>
      </c>
      <c r="Q19" s="12">
        <f t="shared" si="10"/>
        <v>722.502</v>
      </c>
      <c r="R19" s="13">
        <v>7.5</v>
      </c>
      <c r="S19" s="5"/>
      <c r="T19" s="5"/>
      <c r="U19" s="5"/>
      <c r="V19" s="15">
        <v>-0.5</v>
      </c>
      <c r="W19" s="19">
        <f aca="true" t="shared" si="15" ref="W19:W39">R19+T19+U19+V19</f>
        <v>7</v>
      </c>
      <c r="X19" s="14">
        <f t="shared" si="11"/>
        <v>103.21457142857142</v>
      </c>
      <c r="Y19" s="71">
        <v>180</v>
      </c>
      <c r="Z19" s="11">
        <f t="shared" si="12"/>
        <v>4.0139</v>
      </c>
      <c r="AA19" s="11">
        <f t="shared" si="13"/>
        <v>2.9861000000000004</v>
      </c>
      <c r="AB19" s="127">
        <v>-0.5</v>
      </c>
      <c r="AC19" s="116">
        <f t="shared" si="14"/>
        <v>6.5</v>
      </c>
    </row>
    <row r="20" spans="1:29" ht="45.75" customHeight="1">
      <c r="A20" s="56" t="s">
        <v>68</v>
      </c>
      <c r="B20" s="56" t="s">
        <v>20</v>
      </c>
      <c r="C20" s="56" t="s">
        <v>17</v>
      </c>
      <c r="D20" s="56" t="s">
        <v>69</v>
      </c>
      <c r="E20" s="59">
        <v>2</v>
      </c>
      <c r="F20" s="59">
        <v>0</v>
      </c>
      <c r="G20" s="59">
        <v>2</v>
      </c>
      <c r="H20" s="60">
        <v>17</v>
      </c>
      <c r="I20" s="61">
        <v>302</v>
      </c>
      <c r="J20" s="62">
        <v>0</v>
      </c>
      <c r="K20" s="63">
        <v>48</v>
      </c>
      <c r="L20" s="63">
        <v>0</v>
      </c>
      <c r="M20" s="64">
        <f t="shared" si="8"/>
        <v>367</v>
      </c>
      <c r="N20" s="64">
        <v>365</v>
      </c>
      <c r="O20" s="65">
        <f t="shared" si="9"/>
        <v>410.2</v>
      </c>
      <c r="P20" s="65">
        <v>0.03</v>
      </c>
      <c r="Q20" s="67">
        <f t="shared" si="10"/>
        <v>422.506</v>
      </c>
      <c r="R20" s="68">
        <v>4</v>
      </c>
      <c r="S20" s="59"/>
      <c r="T20" s="59"/>
      <c r="U20" s="59"/>
      <c r="V20" s="69">
        <v>-0.5</v>
      </c>
      <c r="W20" s="19">
        <f t="shared" si="15"/>
        <v>3.5</v>
      </c>
      <c r="X20" s="58">
        <f t="shared" si="11"/>
        <v>120.716</v>
      </c>
      <c r="Y20" s="71">
        <v>180</v>
      </c>
      <c r="Z20" s="68">
        <f t="shared" si="12"/>
        <v>2.3472555555555554</v>
      </c>
      <c r="AA20" s="68">
        <f t="shared" si="13"/>
        <v>1.1527444444444446</v>
      </c>
      <c r="AB20" s="126">
        <v>-0.5</v>
      </c>
      <c r="AC20" s="119">
        <f t="shared" si="14"/>
        <v>3</v>
      </c>
    </row>
    <row r="21" spans="1:29" ht="45.75" customHeight="1">
      <c r="A21" s="56" t="s">
        <v>73</v>
      </c>
      <c r="B21" s="56" t="s">
        <v>16</v>
      </c>
      <c r="C21" s="56" t="s">
        <v>74</v>
      </c>
      <c r="D21" s="56" t="s">
        <v>75</v>
      </c>
      <c r="E21" s="5">
        <v>2</v>
      </c>
      <c r="F21" s="5">
        <v>0</v>
      </c>
      <c r="G21" s="5">
        <v>1</v>
      </c>
      <c r="H21" s="6">
        <v>67</v>
      </c>
      <c r="I21" s="7">
        <v>208</v>
      </c>
      <c r="J21" s="8">
        <v>0</v>
      </c>
      <c r="K21" s="9">
        <v>0</v>
      </c>
      <c r="L21" s="9">
        <v>0</v>
      </c>
      <c r="M21" s="54">
        <f t="shared" si="8"/>
        <v>275</v>
      </c>
      <c r="N21" s="54">
        <v>276</v>
      </c>
      <c r="O21" s="10">
        <f t="shared" si="9"/>
        <v>343.4</v>
      </c>
      <c r="P21" s="10">
        <v>0</v>
      </c>
      <c r="Q21" s="12">
        <f t="shared" si="10"/>
        <v>343.4</v>
      </c>
      <c r="R21" s="13">
        <v>2.5</v>
      </c>
      <c r="S21" s="5"/>
      <c r="T21" s="5"/>
      <c r="U21" s="5"/>
      <c r="V21" s="15"/>
      <c r="W21" s="19">
        <f t="shared" si="15"/>
        <v>2.5</v>
      </c>
      <c r="X21" s="14">
        <f t="shared" si="11"/>
        <v>137.35999999999999</v>
      </c>
      <c r="Y21" s="71">
        <v>180</v>
      </c>
      <c r="Z21" s="13">
        <f t="shared" si="12"/>
        <v>1.9077777777777776</v>
      </c>
      <c r="AA21" s="13">
        <f t="shared" si="13"/>
        <v>0.5922222222222224</v>
      </c>
      <c r="AB21" s="127"/>
      <c r="AC21" s="116">
        <f t="shared" si="14"/>
        <v>2.5</v>
      </c>
    </row>
    <row r="22" spans="1:29" ht="45.75" customHeight="1">
      <c r="A22" s="56" t="s">
        <v>79</v>
      </c>
      <c r="B22" s="56" t="s">
        <v>20</v>
      </c>
      <c r="C22" s="56" t="s">
        <v>24</v>
      </c>
      <c r="D22" s="56" t="s">
        <v>80</v>
      </c>
      <c r="E22" s="5">
        <v>2</v>
      </c>
      <c r="F22" s="5">
        <v>0</v>
      </c>
      <c r="G22" s="5">
        <v>2</v>
      </c>
      <c r="H22" s="6">
        <v>0</v>
      </c>
      <c r="I22" s="7">
        <v>328</v>
      </c>
      <c r="J22" s="8">
        <v>0</v>
      </c>
      <c r="K22" s="9">
        <v>63</v>
      </c>
      <c r="L22" s="9">
        <v>0</v>
      </c>
      <c r="M22" s="54">
        <f t="shared" si="8"/>
        <v>391</v>
      </c>
      <c r="N22" s="54">
        <v>394</v>
      </c>
      <c r="O22" s="10">
        <f t="shared" si="9"/>
        <v>425.09999999999997</v>
      </c>
      <c r="P22" s="10">
        <v>0.3</v>
      </c>
      <c r="Q22" s="12">
        <f t="shared" si="10"/>
        <v>552.63</v>
      </c>
      <c r="R22" s="13">
        <v>4</v>
      </c>
      <c r="S22" s="5"/>
      <c r="T22" s="5"/>
      <c r="U22" s="5"/>
      <c r="V22" s="15"/>
      <c r="W22" s="19">
        <f t="shared" si="15"/>
        <v>4</v>
      </c>
      <c r="X22" s="14">
        <f t="shared" si="11"/>
        <v>138.1575</v>
      </c>
      <c r="Y22" s="71">
        <v>180</v>
      </c>
      <c r="Z22" s="13">
        <f t="shared" si="12"/>
        <v>3.0701666666666667</v>
      </c>
      <c r="AA22" s="13">
        <f t="shared" si="13"/>
        <v>0.9298333333333333</v>
      </c>
      <c r="AB22" s="127"/>
      <c r="AC22" s="116">
        <f t="shared" si="14"/>
        <v>4</v>
      </c>
    </row>
    <row r="23" spans="1:29" ht="45.75" customHeight="1">
      <c r="A23" s="56" t="s">
        <v>65</v>
      </c>
      <c r="B23" s="56" t="s">
        <v>20</v>
      </c>
      <c r="C23" s="56" t="s">
        <v>66</v>
      </c>
      <c r="D23" s="56" t="s">
        <v>67</v>
      </c>
      <c r="E23" s="5">
        <v>2</v>
      </c>
      <c r="F23" s="5">
        <v>1</v>
      </c>
      <c r="G23" s="5">
        <v>3</v>
      </c>
      <c r="H23" s="6">
        <v>15</v>
      </c>
      <c r="I23" s="7">
        <v>50</v>
      </c>
      <c r="J23" s="8">
        <v>904</v>
      </c>
      <c r="K23" s="9">
        <v>119</v>
      </c>
      <c r="L23" s="9">
        <v>15</v>
      </c>
      <c r="M23" s="54">
        <f t="shared" si="8"/>
        <v>1103</v>
      </c>
      <c r="N23" s="54">
        <v>1178</v>
      </c>
      <c r="O23" s="10">
        <f t="shared" si="9"/>
        <v>1048.25</v>
      </c>
      <c r="P23" s="10">
        <v>0.24</v>
      </c>
      <c r="Q23" s="12">
        <f t="shared" si="10"/>
        <v>1299.83</v>
      </c>
      <c r="R23" s="13">
        <v>10</v>
      </c>
      <c r="S23" s="5">
        <v>3</v>
      </c>
      <c r="T23" s="5"/>
      <c r="U23" s="5"/>
      <c r="V23" s="112">
        <v>-1</v>
      </c>
      <c r="W23" s="19">
        <f t="shared" si="15"/>
        <v>9</v>
      </c>
      <c r="X23" s="14">
        <f t="shared" si="11"/>
        <v>144.42555555555555</v>
      </c>
      <c r="Y23" s="71">
        <v>180</v>
      </c>
      <c r="Z23" s="11">
        <f t="shared" si="12"/>
        <v>7.221277777777777</v>
      </c>
      <c r="AA23" s="11">
        <f t="shared" si="13"/>
        <v>1.778722222222223</v>
      </c>
      <c r="AB23" s="127"/>
      <c r="AC23" s="116">
        <f t="shared" si="14"/>
        <v>9</v>
      </c>
    </row>
    <row r="24" spans="1:29" s="18" customFormat="1" ht="45.75" customHeight="1">
      <c r="A24" s="56" t="s">
        <v>70</v>
      </c>
      <c r="B24" s="56" t="s">
        <v>16</v>
      </c>
      <c r="C24" s="56" t="s">
        <v>71</v>
      </c>
      <c r="D24" s="56" t="s">
        <v>72</v>
      </c>
      <c r="E24" s="5">
        <v>2</v>
      </c>
      <c r="F24" s="5">
        <v>1</v>
      </c>
      <c r="G24" s="5">
        <v>1</v>
      </c>
      <c r="H24" s="6">
        <v>74</v>
      </c>
      <c r="I24" s="7">
        <v>487</v>
      </c>
      <c r="J24" s="8">
        <v>0</v>
      </c>
      <c r="K24" s="9">
        <v>0</v>
      </c>
      <c r="L24" s="9">
        <v>0</v>
      </c>
      <c r="M24" s="54">
        <f t="shared" si="8"/>
        <v>561</v>
      </c>
      <c r="N24" s="54">
        <v>576</v>
      </c>
      <c r="O24" s="10">
        <f t="shared" si="9"/>
        <v>688</v>
      </c>
      <c r="P24" s="10">
        <v>0.06999999999999999</v>
      </c>
      <c r="Q24" s="12">
        <f t="shared" si="10"/>
        <v>736.16</v>
      </c>
      <c r="R24" s="13">
        <v>5</v>
      </c>
      <c r="S24" s="5"/>
      <c r="T24" s="5"/>
      <c r="U24" s="5"/>
      <c r="V24" s="112">
        <v>1</v>
      </c>
      <c r="W24" s="19">
        <f t="shared" si="15"/>
        <v>6</v>
      </c>
      <c r="X24" s="14">
        <f t="shared" si="11"/>
        <v>122.69333333333333</v>
      </c>
      <c r="Y24" s="71">
        <v>180</v>
      </c>
      <c r="Z24" s="13">
        <f t="shared" si="12"/>
        <v>4.089777777777778</v>
      </c>
      <c r="AA24" s="13">
        <f t="shared" si="13"/>
        <v>1.910222222222222</v>
      </c>
      <c r="AB24" s="127"/>
      <c r="AC24" s="116">
        <f t="shared" si="14"/>
        <v>6</v>
      </c>
    </row>
    <row r="25" spans="1:29" ht="45.75" customHeight="1">
      <c r="A25" s="56" t="s">
        <v>76</v>
      </c>
      <c r="B25" s="56" t="s">
        <v>16</v>
      </c>
      <c r="C25" s="56" t="s">
        <v>77</v>
      </c>
      <c r="D25" s="56" t="s">
        <v>78</v>
      </c>
      <c r="E25" s="5">
        <v>2</v>
      </c>
      <c r="F25" s="5">
        <v>0</v>
      </c>
      <c r="G25" s="5">
        <v>1</v>
      </c>
      <c r="H25" s="6">
        <v>57</v>
      </c>
      <c r="I25" s="7">
        <v>198</v>
      </c>
      <c r="J25" s="8">
        <v>0</v>
      </c>
      <c r="K25" s="9">
        <v>0</v>
      </c>
      <c r="L25" s="9">
        <v>0</v>
      </c>
      <c r="M25" s="54">
        <f t="shared" si="8"/>
        <v>255</v>
      </c>
      <c r="N25" s="54">
        <v>252</v>
      </c>
      <c r="O25" s="10">
        <f t="shared" si="9"/>
        <v>317.4</v>
      </c>
      <c r="P25" s="10">
        <v>0.08</v>
      </c>
      <c r="Q25" s="12">
        <f t="shared" si="10"/>
        <v>342.792</v>
      </c>
      <c r="R25" s="13">
        <v>2.5</v>
      </c>
      <c r="S25" s="72"/>
      <c r="T25" s="5"/>
      <c r="U25" s="5"/>
      <c r="V25" s="15"/>
      <c r="W25" s="19">
        <f t="shared" si="15"/>
        <v>2.5</v>
      </c>
      <c r="X25" s="14">
        <f t="shared" si="11"/>
        <v>137.11679999999998</v>
      </c>
      <c r="Y25" s="71">
        <v>180</v>
      </c>
      <c r="Z25" s="13">
        <f t="shared" si="12"/>
        <v>1.9043999999999999</v>
      </c>
      <c r="AA25" s="13">
        <f t="shared" si="13"/>
        <v>0.5956000000000001</v>
      </c>
      <c r="AB25" s="127"/>
      <c r="AC25" s="116">
        <f t="shared" si="14"/>
        <v>2.5</v>
      </c>
    </row>
    <row r="26" spans="1:29" ht="45.75" customHeight="1">
      <c r="A26" s="56" t="s">
        <v>81</v>
      </c>
      <c r="B26" s="56" t="s">
        <v>16</v>
      </c>
      <c r="C26" s="56" t="s">
        <v>82</v>
      </c>
      <c r="D26" s="56" t="s">
        <v>83</v>
      </c>
      <c r="E26" s="5">
        <v>2</v>
      </c>
      <c r="F26" s="5">
        <v>0</v>
      </c>
      <c r="G26" s="5">
        <v>1</v>
      </c>
      <c r="H26" s="6">
        <v>30</v>
      </c>
      <c r="I26" s="7">
        <v>333</v>
      </c>
      <c r="J26" s="8">
        <v>0</v>
      </c>
      <c r="K26" s="9">
        <v>0</v>
      </c>
      <c r="L26" s="9">
        <v>0</v>
      </c>
      <c r="M26" s="54">
        <f t="shared" si="8"/>
        <v>363</v>
      </c>
      <c r="N26" s="54">
        <v>355</v>
      </c>
      <c r="O26" s="10">
        <f t="shared" si="9"/>
        <v>441.59999999999997</v>
      </c>
      <c r="P26" s="10">
        <v>0.06</v>
      </c>
      <c r="Q26" s="12">
        <f t="shared" si="10"/>
        <v>468.09599999999995</v>
      </c>
      <c r="R26" s="73">
        <v>3</v>
      </c>
      <c r="S26" s="5"/>
      <c r="T26" s="74"/>
      <c r="U26" s="5"/>
      <c r="V26" s="15"/>
      <c r="W26" s="19">
        <f t="shared" si="15"/>
        <v>3</v>
      </c>
      <c r="X26" s="14">
        <f t="shared" si="11"/>
        <v>156.03199999999998</v>
      </c>
      <c r="Y26" s="71">
        <v>180</v>
      </c>
      <c r="Z26" s="13">
        <f t="shared" si="12"/>
        <v>2.600533333333333</v>
      </c>
      <c r="AA26" s="13">
        <f t="shared" si="13"/>
        <v>0.3994666666666671</v>
      </c>
      <c r="AB26" s="127"/>
      <c r="AC26" s="116">
        <f t="shared" si="14"/>
        <v>3</v>
      </c>
    </row>
    <row r="27" spans="1:29" ht="45.75" customHeight="1">
      <c r="A27" s="56" t="s">
        <v>84</v>
      </c>
      <c r="B27" s="56" t="s">
        <v>20</v>
      </c>
      <c r="C27" s="56" t="s">
        <v>85</v>
      </c>
      <c r="D27" s="56" t="s">
        <v>86</v>
      </c>
      <c r="E27" s="59">
        <v>2</v>
      </c>
      <c r="F27" s="59">
        <v>1</v>
      </c>
      <c r="G27" s="59">
        <v>2</v>
      </c>
      <c r="H27" s="60">
        <v>106</v>
      </c>
      <c r="I27" s="61">
        <v>310</v>
      </c>
      <c r="J27" s="62">
        <v>35</v>
      </c>
      <c r="K27" s="63">
        <v>56</v>
      </c>
      <c r="L27" s="63">
        <v>0</v>
      </c>
      <c r="M27" s="64">
        <f t="shared" si="8"/>
        <v>507</v>
      </c>
      <c r="N27" s="64">
        <v>536</v>
      </c>
      <c r="O27" s="65">
        <f t="shared" si="9"/>
        <v>583.4</v>
      </c>
      <c r="P27" s="65">
        <v>0.09</v>
      </c>
      <c r="Q27" s="67">
        <f t="shared" si="10"/>
        <v>635.906</v>
      </c>
      <c r="R27" s="68">
        <v>4</v>
      </c>
      <c r="S27" s="59"/>
      <c r="T27" s="59"/>
      <c r="U27" s="59"/>
      <c r="V27" s="69"/>
      <c r="W27" s="19">
        <f t="shared" si="15"/>
        <v>4</v>
      </c>
      <c r="X27" s="58">
        <f t="shared" si="11"/>
        <v>158.9765</v>
      </c>
      <c r="Y27" s="71">
        <v>180</v>
      </c>
      <c r="Z27" s="68">
        <f t="shared" si="12"/>
        <v>3.5328111111111107</v>
      </c>
      <c r="AA27" s="68">
        <f t="shared" si="13"/>
        <v>0.4671888888888893</v>
      </c>
      <c r="AB27" s="126"/>
      <c r="AC27" s="119">
        <f t="shared" si="14"/>
        <v>4</v>
      </c>
    </row>
    <row r="28" spans="1:29" ht="45.75" customHeight="1">
      <c r="A28" s="56" t="s">
        <v>87</v>
      </c>
      <c r="B28" s="56" t="s">
        <v>27</v>
      </c>
      <c r="C28" s="56" t="s">
        <v>41</v>
      </c>
      <c r="D28" s="56" t="s">
        <v>88</v>
      </c>
      <c r="E28" s="5">
        <v>2</v>
      </c>
      <c r="F28" s="5">
        <v>1</v>
      </c>
      <c r="G28" s="5">
        <v>2</v>
      </c>
      <c r="H28" s="6">
        <v>0</v>
      </c>
      <c r="I28" s="7">
        <v>0</v>
      </c>
      <c r="J28" s="8">
        <v>655</v>
      </c>
      <c r="K28" s="9">
        <v>179</v>
      </c>
      <c r="L28" s="9">
        <v>0</v>
      </c>
      <c r="M28" s="54">
        <f t="shared" si="8"/>
        <v>834</v>
      </c>
      <c r="N28" s="54">
        <v>822</v>
      </c>
      <c r="O28" s="10">
        <f t="shared" si="9"/>
        <v>744.5</v>
      </c>
      <c r="P28" s="10">
        <v>0.09</v>
      </c>
      <c r="Q28" s="12">
        <f t="shared" si="10"/>
        <v>811.505</v>
      </c>
      <c r="R28" s="13">
        <v>4.5</v>
      </c>
      <c r="S28" s="5"/>
      <c r="T28" s="5"/>
      <c r="U28" s="5"/>
      <c r="V28" s="15"/>
      <c r="W28" s="19">
        <f t="shared" si="15"/>
        <v>4.5</v>
      </c>
      <c r="X28" s="14">
        <f t="shared" si="11"/>
        <v>180.33444444444444</v>
      </c>
      <c r="Y28" s="71">
        <v>180</v>
      </c>
      <c r="Z28" s="13">
        <f t="shared" si="12"/>
        <v>4.508361111111111</v>
      </c>
      <c r="AA28" s="13">
        <f t="shared" si="13"/>
        <v>-0.008361111111111263</v>
      </c>
      <c r="AB28" s="127"/>
      <c r="AC28" s="116">
        <f t="shared" si="14"/>
        <v>4.5</v>
      </c>
    </row>
    <row r="29" spans="1:29" ht="45.75" customHeight="1">
      <c r="A29" s="56" t="s">
        <v>91</v>
      </c>
      <c r="B29" s="56" t="s">
        <v>20</v>
      </c>
      <c r="C29" s="56" t="s">
        <v>52</v>
      </c>
      <c r="D29" s="56" t="s">
        <v>92</v>
      </c>
      <c r="E29" s="5">
        <v>2</v>
      </c>
      <c r="F29" s="5">
        <v>1</v>
      </c>
      <c r="G29" s="5">
        <v>3</v>
      </c>
      <c r="H29" s="6">
        <v>39</v>
      </c>
      <c r="I29" s="7">
        <v>503</v>
      </c>
      <c r="J29" s="8">
        <v>213</v>
      </c>
      <c r="K29" s="9">
        <v>406</v>
      </c>
      <c r="L29" s="9">
        <v>0</v>
      </c>
      <c r="M29" s="54">
        <f t="shared" si="8"/>
        <v>1161</v>
      </c>
      <c r="N29" s="54">
        <v>1242</v>
      </c>
      <c r="O29" s="10">
        <f t="shared" si="9"/>
        <v>1074.2</v>
      </c>
      <c r="P29" s="10">
        <v>0.08</v>
      </c>
      <c r="Q29" s="12">
        <f t="shared" si="10"/>
        <v>1160.136</v>
      </c>
      <c r="R29" s="13">
        <v>6</v>
      </c>
      <c r="S29" s="5"/>
      <c r="T29" s="5"/>
      <c r="U29" s="5"/>
      <c r="V29" s="15"/>
      <c r="W29" s="19">
        <f t="shared" si="15"/>
        <v>6</v>
      </c>
      <c r="X29" s="14">
        <f t="shared" si="11"/>
        <v>193.356</v>
      </c>
      <c r="Y29" s="71">
        <v>180</v>
      </c>
      <c r="Z29" s="11">
        <f t="shared" si="12"/>
        <v>6.4452</v>
      </c>
      <c r="AA29" s="11">
        <f t="shared" si="13"/>
        <v>-0.4451999999999998</v>
      </c>
      <c r="AB29" s="127"/>
      <c r="AC29" s="116">
        <f t="shared" si="14"/>
        <v>6</v>
      </c>
    </row>
    <row r="30" spans="1:29" ht="45.75" customHeight="1">
      <c r="A30" s="56" t="s">
        <v>89</v>
      </c>
      <c r="B30" s="56" t="s">
        <v>27</v>
      </c>
      <c r="C30" s="56" t="s">
        <v>58</v>
      </c>
      <c r="D30" s="56" t="s">
        <v>90</v>
      </c>
      <c r="E30" s="5">
        <v>2</v>
      </c>
      <c r="F30" s="5">
        <v>1</v>
      </c>
      <c r="G30" s="5">
        <v>1</v>
      </c>
      <c r="H30" s="6">
        <v>0</v>
      </c>
      <c r="I30" s="7">
        <v>0</v>
      </c>
      <c r="J30" s="8">
        <v>629</v>
      </c>
      <c r="K30" s="9">
        <v>118</v>
      </c>
      <c r="L30" s="9">
        <v>0</v>
      </c>
      <c r="M30" s="54">
        <f t="shared" si="8"/>
        <v>747</v>
      </c>
      <c r="N30" s="54">
        <v>733</v>
      </c>
      <c r="O30" s="10">
        <f t="shared" si="9"/>
        <v>688</v>
      </c>
      <c r="P30" s="10">
        <v>0.02</v>
      </c>
      <c r="Q30" s="12">
        <f t="shared" si="10"/>
        <v>701.76</v>
      </c>
      <c r="R30" s="13">
        <v>3.5</v>
      </c>
      <c r="S30" s="5"/>
      <c r="T30" s="5"/>
      <c r="U30" s="5"/>
      <c r="V30" s="15"/>
      <c r="W30" s="19">
        <f t="shared" si="15"/>
        <v>3.5</v>
      </c>
      <c r="X30" s="14">
        <f t="shared" si="11"/>
        <v>200.50285714285715</v>
      </c>
      <c r="Y30" s="71">
        <v>180</v>
      </c>
      <c r="Z30" s="13">
        <f t="shared" si="12"/>
        <v>3.8986666666666667</v>
      </c>
      <c r="AA30" s="13">
        <f t="shared" si="13"/>
        <v>-0.3986666666666667</v>
      </c>
      <c r="AB30" s="127"/>
      <c r="AC30" s="116">
        <f t="shared" si="14"/>
        <v>3.5</v>
      </c>
    </row>
    <row r="31" spans="1:29" ht="45.75" customHeight="1">
      <c r="A31" s="56" t="s">
        <v>96</v>
      </c>
      <c r="B31" s="56" t="s">
        <v>20</v>
      </c>
      <c r="C31" s="56" t="s">
        <v>97</v>
      </c>
      <c r="D31" s="56" t="s">
        <v>98</v>
      </c>
      <c r="E31" s="5">
        <v>2</v>
      </c>
      <c r="F31" s="5">
        <v>1</v>
      </c>
      <c r="G31" s="5">
        <v>2</v>
      </c>
      <c r="H31" s="6">
        <v>0</v>
      </c>
      <c r="I31" s="7">
        <v>362</v>
      </c>
      <c r="J31" s="8">
        <v>321</v>
      </c>
      <c r="K31" s="9">
        <v>54</v>
      </c>
      <c r="L31" s="9">
        <v>0</v>
      </c>
      <c r="M31" s="54">
        <f t="shared" si="8"/>
        <v>737</v>
      </c>
      <c r="N31" s="54">
        <v>744</v>
      </c>
      <c r="O31" s="10">
        <f t="shared" si="9"/>
        <v>782.4</v>
      </c>
      <c r="P31" s="10">
        <v>0.04</v>
      </c>
      <c r="Q31" s="12">
        <f t="shared" si="10"/>
        <v>813.696</v>
      </c>
      <c r="R31" s="13">
        <v>4</v>
      </c>
      <c r="S31" s="5"/>
      <c r="T31" s="5"/>
      <c r="U31" s="5"/>
      <c r="V31" s="15"/>
      <c r="W31" s="19">
        <f t="shared" si="15"/>
        <v>4</v>
      </c>
      <c r="X31" s="14">
        <f t="shared" si="11"/>
        <v>203.424</v>
      </c>
      <c r="Y31" s="71">
        <v>180</v>
      </c>
      <c r="Z31" s="13">
        <f t="shared" si="12"/>
        <v>4.520533333333334</v>
      </c>
      <c r="AA31" s="13">
        <f t="shared" si="13"/>
        <v>-0.5205333333333337</v>
      </c>
      <c r="AB31" s="127"/>
      <c r="AC31" s="116">
        <f t="shared" si="14"/>
        <v>4</v>
      </c>
    </row>
    <row r="32" spans="1:29" ht="45.75" customHeight="1">
      <c r="A32" s="56" t="s">
        <v>102</v>
      </c>
      <c r="B32" s="56" t="s">
        <v>20</v>
      </c>
      <c r="C32" s="56" t="s">
        <v>103</v>
      </c>
      <c r="D32" s="56" t="s">
        <v>39</v>
      </c>
      <c r="E32" s="5">
        <v>2</v>
      </c>
      <c r="F32" s="5">
        <v>1</v>
      </c>
      <c r="G32" s="5">
        <v>3</v>
      </c>
      <c r="H32" s="6">
        <v>0</v>
      </c>
      <c r="I32" s="7">
        <v>312</v>
      </c>
      <c r="J32" s="8">
        <v>1273</v>
      </c>
      <c r="K32" s="9">
        <v>172</v>
      </c>
      <c r="L32" s="9">
        <v>0</v>
      </c>
      <c r="M32" s="54">
        <f t="shared" si="8"/>
        <v>1757</v>
      </c>
      <c r="N32" s="54">
        <v>1762</v>
      </c>
      <c r="O32" s="10">
        <f t="shared" si="9"/>
        <v>1733.4</v>
      </c>
      <c r="P32" s="10">
        <v>0.04</v>
      </c>
      <c r="Q32" s="12">
        <f t="shared" si="10"/>
        <v>1802.736</v>
      </c>
      <c r="R32" s="13">
        <v>7.5</v>
      </c>
      <c r="S32" s="5"/>
      <c r="T32" s="5"/>
      <c r="U32" s="5"/>
      <c r="V32" s="112">
        <v>1</v>
      </c>
      <c r="W32" s="19">
        <f t="shared" si="15"/>
        <v>8.5</v>
      </c>
      <c r="X32" s="14">
        <f t="shared" si="11"/>
        <v>212.08658823529413</v>
      </c>
      <c r="Y32" s="71">
        <v>180</v>
      </c>
      <c r="Z32" s="13">
        <f t="shared" si="12"/>
        <v>10.0152</v>
      </c>
      <c r="AA32" s="13">
        <f t="shared" si="13"/>
        <v>-1.5152</v>
      </c>
      <c r="AB32" s="127"/>
      <c r="AC32" s="116">
        <f t="shared" si="14"/>
        <v>8.5</v>
      </c>
    </row>
    <row r="33" spans="1:29" ht="45.75" customHeight="1">
      <c r="A33" s="56" t="s">
        <v>111</v>
      </c>
      <c r="B33" s="56" t="s">
        <v>16</v>
      </c>
      <c r="C33" s="56" t="s">
        <v>112</v>
      </c>
      <c r="D33" s="56" t="s">
        <v>113</v>
      </c>
      <c r="E33" s="59">
        <v>2</v>
      </c>
      <c r="F33" s="59">
        <v>1</v>
      </c>
      <c r="G33" s="59">
        <v>2</v>
      </c>
      <c r="H33" s="60">
        <v>127</v>
      </c>
      <c r="I33" s="61">
        <v>503</v>
      </c>
      <c r="J33" s="62">
        <v>0</v>
      </c>
      <c r="K33" s="63">
        <v>0</v>
      </c>
      <c r="L33" s="63">
        <v>0</v>
      </c>
      <c r="M33" s="64">
        <f t="shared" si="8"/>
        <v>630</v>
      </c>
      <c r="N33" s="64">
        <v>606</v>
      </c>
      <c r="O33" s="65">
        <f t="shared" si="9"/>
        <v>781.4</v>
      </c>
      <c r="P33" s="65">
        <v>0.1</v>
      </c>
      <c r="Q33" s="67">
        <f t="shared" si="10"/>
        <v>859.54</v>
      </c>
      <c r="R33" s="68">
        <v>3.5</v>
      </c>
      <c r="S33" s="59"/>
      <c r="T33" s="59"/>
      <c r="U33" s="59"/>
      <c r="V33" s="69">
        <v>0.5</v>
      </c>
      <c r="W33" s="19">
        <f t="shared" si="15"/>
        <v>4</v>
      </c>
      <c r="X33" s="58">
        <f t="shared" si="11"/>
        <v>214.885</v>
      </c>
      <c r="Y33" s="71">
        <v>180</v>
      </c>
      <c r="Z33" s="68">
        <f t="shared" si="12"/>
        <v>4.775222222222222</v>
      </c>
      <c r="AA33" s="68">
        <f t="shared" si="13"/>
        <v>-0.7752222222222223</v>
      </c>
      <c r="AB33" s="126"/>
      <c r="AC33" s="119">
        <f t="shared" si="14"/>
        <v>4</v>
      </c>
    </row>
    <row r="34" spans="1:29" ht="45.75" customHeight="1">
      <c r="A34" s="56" t="s">
        <v>93</v>
      </c>
      <c r="B34" s="56" t="s">
        <v>20</v>
      </c>
      <c r="C34" s="56" t="s">
        <v>94</v>
      </c>
      <c r="D34" s="56" t="s">
        <v>95</v>
      </c>
      <c r="E34" s="5">
        <v>2</v>
      </c>
      <c r="F34" s="5">
        <v>1</v>
      </c>
      <c r="G34" s="5">
        <v>1</v>
      </c>
      <c r="H34" s="6">
        <v>0</v>
      </c>
      <c r="I34" s="7">
        <v>133</v>
      </c>
      <c r="J34" s="8">
        <v>511</v>
      </c>
      <c r="K34" s="9">
        <v>0</v>
      </c>
      <c r="L34" s="9">
        <v>0</v>
      </c>
      <c r="M34" s="54">
        <f t="shared" si="8"/>
        <v>644</v>
      </c>
      <c r="N34" s="54">
        <v>626</v>
      </c>
      <c r="O34" s="10">
        <f t="shared" si="9"/>
        <v>670.6</v>
      </c>
      <c r="P34" s="10">
        <v>0</v>
      </c>
      <c r="Q34" s="12">
        <f t="shared" si="10"/>
        <v>670.6</v>
      </c>
      <c r="R34" s="13">
        <v>3</v>
      </c>
      <c r="S34" s="5"/>
      <c r="T34" s="5"/>
      <c r="U34" s="5"/>
      <c r="V34" s="15"/>
      <c r="W34" s="19">
        <f t="shared" si="15"/>
        <v>3</v>
      </c>
      <c r="X34" s="14">
        <f t="shared" si="11"/>
        <v>223.53333333333333</v>
      </c>
      <c r="Y34" s="71">
        <v>180</v>
      </c>
      <c r="Z34" s="13">
        <f t="shared" si="12"/>
        <v>3.7255555555555557</v>
      </c>
      <c r="AA34" s="13">
        <f t="shared" si="13"/>
        <v>-0.7255555555555557</v>
      </c>
      <c r="AB34" s="127"/>
      <c r="AC34" s="116">
        <f t="shared" si="14"/>
        <v>3</v>
      </c>
    </row>
    <row r="35" spans="1:29" ht="45.75" customHeight="1">
      <c r="A35" s="56" t="s">
        <v>99</v>
      </c>
      <c r="B35" s="56" t="s">
        <v>16</v>
      </c>
      <c r="C35" s="56" t="s">
        <v>100</v>
      </c>
      <c r="D35" s="56" t="s">
        <v>101</v>
      </c>
      <c r="E35" s="5">
        <v>2</v>
      </c>
      <c r="F35" s="5">
        <v>1</v>
      </c>
      <c r="G35" s="5">
        <v>1</v>
      </c>
      <c r="H35" s="6">
        <v>120</v>
      </c>
      <c r="I35" s="7">
        <v>369</v>
      </c>
      <c r="J35" s="8">
        <v>0</v>
      </c>
      <c r="K35" s="9">
        <v>0</v>
      </c>
      <c r="L35" s="9">
        <v>0</v>
      </c>
      <c r="M35" s="54">
        <f t="shared" si="8"/>
        <v>489</v>
      </c>
      <c r="N35" s="54">
        <v>516</v>
      </c>
      <c r="O35" s="10">
        <f t="shared" si="9"/>
        <v>610.8</v>
      </c>
      <c r="P35" s="10">
        <v>0.1</v>
      </c>
      <c r="Q35" s="12">
        <f t="shared" si="10"/>
        <v>671.88</v>
      </c>
      <c r="R35" s="13">
        <v>3</v>
      </c>
      <c r="S35" s="5"/>
      <c r="T35" s="5"/>
      <c r="U35" s="5"/>
      <c r="V35" s="15"/>
      <c r="W35" s="19">
        <f t="shared" si="15"/>
        <v>3</v>
      </c>
      <c r="X35" s="14">
        <f t="shared" si="11"/>
        <v>223.96</v>
      </c>
      <c r="Y35" s="71">
        <v>180</v>
      </c>
      <c r="Z35" s="13">
        <f t="shared" si="12"/>
        <v>3.732666666666667</v>
      </c>
      <c r="AA35" s="13">
        <f t="shared" si="13"/>
        <v>-0.7326666666666668</v>
      </c>
      <c r="AB35" s="127"/>
      <c r="AC35" s="116">
        <f t="shared" si="14"/>
        <v>3</v>
      </c>
    </row>
    <row r="36" spans="1:29" ht="45.75" customHeight="1">
      <c r="A36" s="56" t="s">
        <v>109</v>
      </c>
      <c r="B36" s="56" t="s">
        <v>27</v>
      </c>
      <c r="C36" s="56" t="s">
        <v>61</v>
      </c>
      <c r="D36" s="56" t="s">
        <v>110</v>
      </c>
      <c r="E36" s="5">
        <v>2</v>
      </c>
      <c r="F36" s="5">
        <v>1</v>
      </c>
      <c r="G36" s="5">
        <v>2</v>
      </c>
      <c r="H36" s="6">
        <v>0</v>
      </c>
      <c r="I36" s="7">
        <v>0</v>
      </c>
      <c r="J36" s="8">
        <v>1111</v>
      </c>
      <c r="K36" s="9">
        <v>0</v>
      </c>
      <c r="L36" s="9">
        <v>0</v>
      </c>
      <c r="M36" s="54">
        <f t="shared" si="8"/>
        <v>1111</v>
      </c>
      <c r="N36" s="54">
        <v>1102</v>
      </c>
      <c r="O36" s="10">
        <f t="shared" si="9"/>
        <v>1111</v>
      </c>
      <c r="P36" s="10">
        <v>0.12</v>
      </c>
      <c r="Q36" s="12">
        <f t="shared" si="10"/>
        <v>1244.32</v>
      </c>
      <c r="R36" s="13">
        <v>5</v>
      </c>
      <c r="S36" s="5"/>
      <c r="T36" s="5"/>
      <c r="U36" s="5"/>
      <c r="V36" s="112">
        <v>0.5</v>
      </c>
      <c r="W36" s="19">
        <f t="shared" si="15"/>
        <v>5.5</v>
      </c>
      <c r="X36" s="14">
        <f t="shared" si="11"/>
        <v>226.23999999999998</v>
      </c>
      <c r="Y36" s="71">
        <v>180</v>
      </c>
      <c r="Z36" s="13">
        <f t="shared" si="12"/>
        <v>6.912888888888888</v>
      </c>
      <c r="AA36" s="13">
        <f t="shared" si="13"/>
        <v>-1.4128888888888884</v>
      </c>
      <c r="AB36" s="127"/>
      <c r="AC36" s="116">
        <f t="shared" si="14"/>
        <v>5.5</v>
      </c>
    </row>
    <row r="37" spans="1:29" ht="45.75" customHeight="1">
      <c r="A37" s="56" t="s">
        <v>104</v>
      </c>
      <c r="B37" s="56" t="s">
        <v>20</v>
      </c>
      <c r="C37" s="56" t="s">
        <v>105</v>
      </c>
      <c r="D37" s="56" t="s">
        <v>106</v>
      </c>
      <c r="E37" s="5">
        <v>2</v>
      </c>
      <c r="F37" s="5">
        <v>1</v>
      </c>
      <c r="G37" s="5">
        <v>2</v>
      </c>
      <c r="H37" s="6">
        <v>68</v>
      </c>
      <c r="I37" s="7">
        <v>593</v>
      </c>
      <c r="J37" s="8">
        <v>135</v>
      </c>
      <c r="K37" s="9">
        <v>0</v>
      </c>
      <c r="L37" s="9">
        <v>0</v>
      </c>
      <c r="M37" s="54">
        <f t="shared" si="8"/>
        <v>796</v>
      </c>
      <c r="N37" s="54">
        <v>799</v>
      </c>
      <c r="O37" s="10">
        <f t="shared" si="9"/>
        <v>941.8</v>
      </c>
      <c r="P37" s="10">
        <v>0.09</v>
      </c>
      <c r="Q37" s="12">
        <f t="shared" si="10"/>
        <v>1026.562</v>
      </c>
      <c r="R37" s="13">
        <v>3.5</v>
      </c>
      <c r="S37" s="5"/>
      <c r="T37" s="5"/>
      <c r="U37" s="5">
        <v>0.45</v>
      </c>
      <c r="V37" s="15">
        <v>0.5</v>
      </c>
      <c r="W37" s="19">
        <f t="shared" si="15"/>
        <v>4.45</v>
      </c>
      <c r="X37" s="14">
        <f t="shared" si="11"/>
        <v>230.68808988764042</v>
      </c>
      <c r="Y37" s="71">
        <v>180</v>
      </c>
      <c r="Z37" s="13">
        <f t="shared" si="12"/>
        <v>5.7031222222222215</v>
      </c>
      <c r="AA37" s="13">
        <f t="shared" si="13"/>
        <v>-1.2531222222222214</v>
      </c>
      <c r="AB37" s="127"/>
      <c r="AC37" s="116">
        <f t="shared" si="14"/>
        <v>4.45</v>
      </c>
    </row>
    <row r="38" spans="1:29" ht="45.75" customHeight="1">
      <c r="A38" s="56" t="s">
        <v>107</v>
      </c>
      <c r="B38" s="56" t="s">
        <v>27</v>
      </c>
      <c r="C38" s="56" t="s">
        <v>44</v>
      </c>
      <c r="D38" s="56" t="s">
        <v>108</v>
      </c>
      <c r="E38" s="5">
        <v>2</v>
      </c>
      <c r="F38" s="5">
        <v>1</v>
      </c>
      <c r="G38" s="5">
        <v>2</v>
      </c>
      <c r="H38" s="6">
        <v>0</v>
      </c>
      <c r="I38" s="7">
        <v>0</v>
      </c>
      <c r="J38" s="8">
        <v>911</v>
      </c>
      <c r="K38" s="9">
        <v>58</v>
      </c>
      <c r="L38" s="9">
        <v>0</v>
      </c>
      <c r="M38" s="54">
        <f t="shared" si="8"/>
        <v>969</v>
      </c>
      <c r="N38" s="54">
        <v>1006</v>
      </c>
      <c r="O38" s="10">
        <f t="shared" si="9"/>
        <v>940</v>
      </c>
      <c r="P38" s="10">
        <v>0.11000000000000001</v>
      </c>
      <c r="Q38" s="12">
        <f t="shared" si="10"/>
        <v>1043.4</v>
      </c>
      <c r="R38" s="13">
        <v>4</v>
      </c>
      <c r="S38" s="5"/>
      <c r="T38" s="5"/>
      <c r="U38" s="5"/>
      <c r="V38" s="15">
        <v>0.5</v>
      </c>
      <c r="W38" s="19">
        <f t="shared" si="15"/>
        <v>4.5</v>
      </c>
      <c r="X38" s="14">
        <f t="shared" si="11"/>
        <v>231.86666666666667</v>
      </c>
      <c r="Y38" s="71">
        <v>180</v>
      </c>
      <c r="Z38" s="13">
        <f t="shared" si="12"/>
        <v>5.796666666666667</v>
      </c>
      <c r="AA38" s="13">
        <f t="shared" si="13"/>
        <v>-1.2966666666666669</v>
      </c>
      <c r="AB38" s="127">
        <v>0.5</v>
      </c>
      <c r="AC38" s="116">
        <f t="shared" si="14"/>
        <v>5</v>
      </c>
    </row>
    <row r="39" spans="1:29" ht="45.75" customHeight="1" thickBot="1">
      <c r="A39" s="56" t="s">
        <v>114</v>
      </c>
      <c r="B39" s="56" t="s">
        <v>27</v>
      </c>
      <c r="C39" s="56" t="s">
        <v>77</v>
      </c>
      <c r="D39" s="56" t="s">
        <v>18</v>
      </c>
      <c r="E39" s="5">
        <v>2</v>
      </c>
      <c r="F39" s="5">
        <v>1</v>
      </c>
      <c r="G39" s="5">
        <v>2</v>
      </c>
      <c r="H39" s="6">
        <v>0</v>
      </c>
      <c r="I39" s="7">
        <v>0</v>
      </c>
      <c r="J39" s="8">
        <v>1055</v>
      </c>
      <c r="K39" s="9">
        <v>190</v>
      </c>
      <c r="L39" s="9">
        <v>0</v>
      </c>
      <c r="M39" s="54">
        <f t="shared" si="8"/>
        <v>1245</v>
      </c>
      <c r="N39" s="54">
        <v>1267</v>
      </c>
      <c r="O39" s="10">
        <f t="shared" si="9"/>
        <v>1150</v>
      </c>
      <c r="P39" s="10">
        <v>0.3</v>
      </c>
      <c r="Q39" s="12">
        <f t="shared" si="10"/>
        <v>1495</v>
      </c>
      <c r="R39" s="13">
        <v>4.5</v>
      </c>
      <c r="S39" s="5"/>
      <c r="T39" s="5"/>
      <c r="U39" s="5"/>
      <c r="V39" s="113">
        <v>1</v>
      </c>
      <c r="W39" s="120">
        <f t="shared" si="15"/>
        <v>5.5</v>
      </c>
      <c r="X39" s="123">
        <f t="shared" si="11"/>
        <v>271.8181818181818</v>
      </c>
      <c r="Y39" s="71">
        <v>180</v>
      </c>
      <c r="Z39" s="13">
        <f t="shared" si="12"/>
        <v>8.305555555555555</v>
      </c>
      <c r="AA39" s="13">
        <f t="shared" si="13"/>
        <v>-2.8055555555555554</v>
      </c>
      <c r="AB39" s="127"/>
      <c r="AC39" s="116">
        <f t="shared" si="14"/>
        <v>5.5</v>
      </c>
    </row>
    <row r="40" spans="1:29" ht="45.75" customHeight="1" thickBo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87">
        <f>(SUM(X18:X39))/22</f>
        <v>178.45433735663082</v>
      </c>
      <c r="Y40" s="130"/>
      <c r="Z40" s="130"/>
      <c r="AA40" s="130"/>
      <c r="AB40" s="130"/>
      <c r="AC40" s="130"/>
    </row>
    <row r="41" spans="1:29" ht="45.75" customHeight="1">
      <c r="A41" s="76" t="s">
        <v>115</v>
      </c>
      <c r="B41" s="76" t="s">
        <v>116</v>
      </c>
      <c r="C41" s="76" t="s">
        <v>55</v>
      </c>
      <c r="D41" s="76" t="s">
        <v>117</v>
      </c>
      <c r="E41" s="5">
        <v>3</v>
      </c>
      <c r="F41" s="5">
        <v>0</v>
      </c>
      <c r="G41" s="5">
        <v>1</v>
      </c>
      <c r="H41" s="6">
        <v>0</v>
      </c>
      <c r="I41" s="7">
        <v>0</v>
      </c>
      <c r="J41" s="8">
        <v>379</v>
      </c>
      <c r="K41" s="9">
        <v>0</v>
      </c>
      <c r="L41" s="9">
        <v>0</v>
      </c>
      <c r="M41" s="54">
        <f aca="true" t="shared" si="16" ref="M41:M56">SUM(H41:L41)</f>
        <v>379</v>
      </c>
      <c r="N41" s="54">
        <v>377</v>
      </c>
      <c r="O41" s="10">
        <f aca="true" t="shared" si="17" ref="O41:O56">((H41*1.4)+(I41*1.2)+(J41*1)+(K41*0.5)+(L41*0.25))</f>
        <v>379</v>
      </c>
      <c r="P41" s="10">
        <v>0</v>
      </c>
      <c r="Q41" s="12">
        <f aca="true" t="shared" si="18" ref="Q41:Q56">O41*P41+O41</f>
        <v>379</v>
      </c>
      <c r="R41" s="13">
        <v>3.5</v>
      </c>
      <c r="S41" s="5"/>
      <c r="T41" s="5"/>
      <c r="U41" s="5"/>
      <c r="V41" s="15">
        <v>-0.5</v>
      </c>
      <c r="W41" s="120">
        <f>R41+T41+U41+V41</f>
        <v>3</v>
      </c>
      <c r="X41" s="58">
        <f aca="true" t="shared" si="19" ref="X41:X56">Q41/W41</f>
        <v>126.33333333333333</v>
      </c>
      <c r="Y41" s="121">
        <v>262</v>
      </c>
      <c r="Z41" s="11">
        <f aca="true" t="shared" si="20" ref="Z41:Z56">Q41/Y41</f>
        <v>1.4465648854961832</v>
      </c>
      <c r="AA41" s="11">
        <f aca="true" t="shared" si="21" ref="AA41:AA56">W41-Z41</f>
        <v>1.5534351145038168</v>
      </c>
      <c r="AB41" s="127">
        <v>-0.5</v>
      </c>
      <c r="AC41" s="116">
        <f aca="true" t="shared" si="22" ref="AC41:AC56">W41+AB41</f>
        <v>2.5</v>
      </c>
    </row>
    <row r="42" spans="1:29" ht="45.75" customHeight="1">
      <c r="A42" s="76" t="s">
        <v>118</v>
      </c>
      <c r="B42" s="76" t="s">
        <v>116</v>
      </c>
      <c r="C42" s="76" t="s">
        <v>49</v>
      </c>
      <c r="D42" s="76" t="s">
        <v>119</v>
      </c>
      <c r="E42" s="5">
        <v>3</v>
      </c>
      <c r="F42" s="5">
        <v>1</v>
      </c>
      <c r="G42" s="5">
        <v>1</v>
      </c>
      <c r="H42" s="6">
        <v>0</v>
      </c>
      <c r="I42" s="7">
        <v>0</v>
      </c>
      <c r="J42" s="8">
        <v>492</v>
      </c>
      <c r="K42" s="9">
        <v>0</v>
      </c>
      <c r="L42" s="9">
        <v>51</v>
      </c>
      <c r="M42" s="54">
        <f t="shared" si="16"/>
        <v>543</v>
      </c>
      <c r="N42" s="54">
        <v>540</v>
      </c>
      <c r="O42" s="10">
        <f t="shared" si="17"/>
        <v>504.75</v>
      </c>
      <c r="P42" s="10">
        <v>0.04</v>
      </c>
      <c r="Q42" s="12">
        <f t="shared" si="18"/>
        <v>524.94</v>
      </c>
      <c r="R42" s="13">
        <v>3</v>
      </c>
      <c r="S42" s="5"/>
      <c r="T42" s="5"/>
      <c r="U42" s="5"/>
      <c r="V42" s="15"/>
      <c r="W42" s="19">
        <f aca="true" t="shared" si="23" ref="W42:W55">R42+T42+U42+V42</f>
        <v>3</v>
      </c>
      <c r="X42" s="14">
        <f t="shared" si="19"/>
        <v>174.98000000000002</v>
      </c>
      <c r="Y42" s="71">
        <v>262</v>
      </c>
      <c r="Z42" s="11">
        <f t="shared" si="20"/>
        <v>2.0035877862595424</v>
      </c>
      <c r="AA42" s="11">
        <f t="shared" si="21"/>
        <v>0.9964122137404576</v>
      </c>
      <c r="AB42" s="127">
        <v>-0.5</v>
      </c>
      <c r="AC42" s="116">
        <f t="shared" si="22"/>
        <v>2.5</v>
      </c>
    </row>
    <row r="43" spans="1:29" ht="45.75" customHeight="1">
      <c r="A43" s="76" t="s">
        <v>120</v>
      </c>
      <c r="B43" s="76" t="s">
        <v>20</v>
      </c>
      <c r="C43" s="76" t="s">
        <v>121</v>
      </c>
      <c r="D43" s="76" t="s">
        <v>122</v>
      </c>
      <c r="E43" s="5">
        <v>3</v>
      </c>
      <c r="F43" s="5">
        <v>1</v>
      </c>
      <c r="G43" s="5">
        <v>2</v>
      </c>
      <c r="H43" s="6">
        <v>0</v>
      </c>
      <c r="I43" s="57">
        <v>0</v>
      </c>
      <c r="J43" s="8">
        <v>947</v>
      </c>
      <c r="K43" s="9">
        <v>0</v>
      </c>
      <c r="L43" s="9">
        <v>0</v>
      </c>
      <c r="M43" s="54">
        <f t="shared" si="16"/>
        <v>947</v>
      </c>
      <c r="N43" s="54">
        <v>1004</v>
      </c>
      <c r="O43" s="10">
        <f t="shared" si="17"/>
        <v>947</v>
      </c>
      <c r="P43" s="10">
        <v>0</v>
      </c>
      <c r="Q43" s="12">
        <f t="shared" si="18"/>
        <v>947</v>
      </c>
      <c r="R43" s="13">
        <v>5</v>
      </c>
      <c r="S43" s="5"/>
      <c r="T43" s="5"/>
      <c r="U43" s="5"/>
      <c r="V43" s="15">
        <v>-0.5</v>
      </c>
      <c r="W43" s="19">
        <f t="shared" si="23"/>
        <v>4.5</v>
      </c>
      <c r="X43" s="14">
        <f t="shared" si="19"/>
        <v>210.44444444444446</v>
      </c>
      <c r="Y43" s="71">
        <v>262</v>
      </c>
      <c r="Z43" s="11">
        <f t="shared" si="20"/>
        <v>3.614503816793893</v>
      </c>
      <c r="AA43" s="11">
        <f t="shared" si="21"/>
        <v>0.885496183206107</v>
      </c>
      <c r="AB43" s="127"/>
      <c r="AC43" s="116">
        <f t="shared" si="22"/>
        <v>4.5</v>
      </c>
    </row>
    <row r="44" spans="1:29" ht="45.75" customHeight="1">
      <c r="A44" s="76" t="s">
        <v>123</v>
      </c>
      <c r="B44" s="76" t="s">
        <v>27</v>
      </c>
      <c r="C44" s="76" t="s">
        <v>85</v>
      </c>
      <c r="D44" s="76" t="s">
        <v>124</v>
      </c>
      <c r="E44" s="5">
        <v>3</v>
      </c>
      <c r="F44" s="5">
        <v>1</v>
      </c>
      <c r="G44" s="5">
        <v>2</v>
      </c>
      <c r="H44" s="6">
        <v>0</v>
      </c>
      <c r="I44" s="7">
        <v>0</v>
      </c>
      <c r="J44" s="8">
        <v>1314</v>
      </c>
      <c r="K44" s="9">
        <v>0</v>
      </c>
      <c r="L44" s="9">
        <v>131</v>
      </c>
      <c r="M44" s="54">
        <f t="shared" si="16"/>
        <v>1445</v>
      </c>
      <c r="N44" s="54">
        <v>1468</v>
      </c>
      <c r="O44" s="10">
        <f t="shared" si="17"/>
        <v>1346.75</v>
      </c>
      <c r="P44" s="10">
        <v>0.06999999999999999</v>
      </c>
      <c r="Q44" s="12">
        <f t="shared" si="18"/>
        <v>1441.0225</v>
      </c>
      <c r="R44" s="13">
        <v>6.5</v>
      </c>
      <c r="S44" s="5"/>
      <c r="T44" s="5"/>
      <c r="U44" s="5"/>
      <c r="V44" s="15"/>
      <c r="W44" s="19">
        <f t="shared" si="23"/>
        <v>6.5</v>
      </c>
      <c r="X44" s="14">
        <f t="shared" si="19"/>
        <v>221.69576923076923</v>
      </c>
      <c r="Y44" s="71">
        <v>262</v>
      </c>
      <c r="Z44" s="11">
        <f t="shared" si="20"/>
        <v>5.500085877862595</v>
      </c>
      <c r="AA44" s="11">
        <f t="shared" si="21"/>
        <v>0.9999141221374046</v>
      </c>
      <c r="AB44" s="127">
        <v>-0.5</v>
      </c>
      <c r="AC44" s="116">
        <f t="shared" si="22"/>
        <v>6</v>
      </c>
    </row>
    <row r="45" spans="1:29" ht="45.75" customHeight="1">
      <c r="A45" s="76" t="s">
        <v>125</v>
      </c>
      <c r="B45" s="76" t="s">
        <v>27</v>
      </c>
      <c r="C45" s="76" t="s">
        <v>126</v>
      </c>
      <c r="D45" s="76" t="s">
        <v>127</v>
      </c>
      <c r="E45" s="59">
        <v>3</v>
      </c>
      <c r="F45" s="59">
        <v>1</v>
      </c>
      <c r="G45" s="59">
        <v>2</v>
      </c>
      <c r="H45" s="60">
        <v>0</v>
      </c>
      <c r="I45" s="61">
        <v>0</v>
      </c>
      <c r="J45" s="62">
        <v>1326</v>
      </c>
      <c r="K45" s="63">
        <v>0</v>
      </c>
      <c r="L45" s="63">
        <v>0</v>
      </c>
      <c r="M45" s="64">
        <f t="shared" si="16"/>
        <v>1326</v>
      </c>
      <c r="N45" s="64">
        <v>1345</v>
      </c>
      <c r="O45" s="65">
        <f t="shared" si="17"/>
        <v>1326</v>
      </c>
      <c r="P45" s="65">
        <v>0</v>
      </c>
      <c r="Q45" s="67">
        <f t="shared" si="18"/>
        <v>1326</v>
      </c>
      <c r="R45" s="68">
        <v>5.5</v>
      </c>
      <c r="S45" s="59"/>
      <c r="T45" s="59"/>
      <c r="U45" s="59"/>
      <c r="V45" s="69"/>
      <c r="W45" s="19">
        <f t="shared" si="23"/>
        <v>5.5</v>
      </c>
      <c r="X45" s="58">
        <f t="shared" si="19"/>
        <v>241.0909090909091</v>
      </c>
      <c r="Y45" s="71">
        <v>262</v>
      </c>
      <c r="Z45" s="66">
        <f t="shared" si="20"/>
        <v>5.061068702290076</v>
      </c>
      <c r="AA45" s="66">
        <f t="shared" si="21"/>
        <v>0.43893129770992356</v>
      </c>
      <c r="AB45" s="126"/>
      <c r="AC45" s="119">
        <f t="shared" si="22"/>
        <v>5.5</v>
      </c>
    </row>
    <row r="46" spans="1:30" ht="45.75" customHeight="1">
      <c r="A46" s="76" t="s">
        <v>130</v>
      </c>
      <c r="B46" s="76" t="s">
        <v>27</v>
      </c>
      <c r="C46" s="76" t="s">
        <v>112</v>
      </c>
      <c r="D46" s="76" t="s">
        <v>131</v>
      </c>
      <c r="E46" s="5">
        <v>3</v>
      </c>
      <c r="F46" s="5">
        <v>1</v>
      </c>
      <c r="G46" s="5">
        <v>2</v>
      </c>
      <c r="H46" s="6">
        <v>0</v>
      </c>
      <c r="I46" s="7">
        <v>0</v>
      </c>
      <c r="J46" s="8">
        <v>1176</v>
      </c>
      <c r="K46" s="9">
        <v>55</v>
      </c>
      <c r="L46" s="9">
        <v>52</v>
      </c>
      <c r="M46" s="54">
        <f t="shared" si="16"/>
        <v>1283</v>
      </c>
      <c r="N46" s="54">
        <v>1301</v>
      </c>
      <c r="O46" s="10">
        <f t="shared" si="17"/>
        <v>1216.5</v>
      </c>
      <c r="P46" s="10">
        <v>0.05</v>
      </c>
      <c r="Q46" s="12">
        <f t="shared" si="18"/>
        <v>1277.325</v>
      </c>
      <c r="R46" s="13">
        <v>5</v>
      </c>
      <c r="S46" s="5"/>
      <c r="T46" s="5"/>
      <c r="U46" s="5"/>
      <c r="V46" s="15"/>
      <c r="W46" s="19">
        <f t="shared" si="23"/>
        <v>5</v>
      </c>
      <c r="X46" s="14">
        <f t="shared" si="19"/>
        <v>255.465</v>
      </c>
      <c r="Y46" s="71">
        <v>262</v>
      </c>
      <c r="Z46" s="11">
        <f t="shared" si="20"/>
        <v>4.875286259541985</v>
      </c>
      <c r="AA46" s="11">
        <f t="shared" si="21"/>
        <v>0.12471374045801475</v>
      </c>
      <c r="AB46" s="127"/>
      <c r="AC46" s="116">
        <f t="shared" si="22"/>
        <v>5</v>
      </c>
      <c r="AD46" s="3"/>
    </row>
    <row r="47" spans="1:30" ht="45.75" customHeight="1">
      <c r="A47" s="76" t="s">
        <v>136</v>
      </c>
      <c r="B47" s="76" t="s">
        <v>27</v>
      </c>
      <c r="C47" s="76" t="s">
        <v>55</v>
      </c>
      <c r="D47" s="76" t="s">
        <v>137</v>
      </c>
      <c r="E47" s="5">
        <v>3</v>
      </c>
      <c r="F47" s="5">
        <v>1</v>
      </c>
      <c r="G47" s="5">
        <v>2</v>
      </c>
      <c r="H47" s="6">
        <v>0</v>
      </c>
      <c r="I47" s="7">
        <v>0</v>
      </c>
      <c r="J47" s="8">
        <v>1260</v>
      </c>
      <c r="K47" s="9">
        <v>118</v>
      </c>
      <c r="L47" s="9">
        <v>0</v>
      </c>
      <c r="M47" s="54">
        <f t="shared" si="16"/>
        <v>1378</v>
      </c>
      <c r="N47" s="54">
        <v>1370</v>
      </c>
      <c r="O47" s="10">
        <f t="shared" si="17"/>
        <v>1319</v>
      </c>
      <c r="P47" s="10">
        <v>0.009999999999999998</v>
      </c>
      <c r="Q47" s="12">
        <f t="shared" si="18"/>
        <v>1332.19</v>
      </c>
      <c r="R47" s="13">
        <v>5</v>
      </c>
      <c r="S47" s="5"/>
      <c r="T47" s="5"/>
      <c r="U47" s="5"/>
      <c r="V47" s="15"/>
      <c r="W47" s="19">
        <f t="shared" si="23"/>
        <v>5</v>
      </c>
      <c r="X47" s="14">
        <f t="shared" si="19"/>
        <v>266.438</v>
      </c>
      <c r="Y47" s="71">
        <v>262</v>
      </c>
      <c r="Z47" s="11">
        <f t="shared" si="20"/>
        <v>5.08469465648855</v>
      </c>
      <c r="AA47" s="11">
        <f t="shared" si="21"/>
        <v>-0.08469465648854957</v>
      </c>
      <c r="AB47" s="127"/>
      <c r="AC47" s="116">
        <f t="shared" si="22"/>
        <v>5</v>
      </c>
      <c r="AD47" s="3"/>
    </row>
    <row r="48" spans="1:30" ht="45.75" customHeight="1">
      <c r="A48" s="76" t="s">
        <v>128</v>
      </c>
      <c r="B48" s="76" t="s">
        <v>27</v>
      </c>
      <c r="C48" s="76" t="s">
        <v>71</v>
      </c>
      <c r="D48" s="76" t="s">
        <v>129</v>
      </c>
      <c r="E48" s="5">
        <v>3</v>
      </c>
      <c r="F48" s="5">
        <v>1</v>
      </c>
      <c r="G48" s="5">
        <v>1</v>
      </c>
      <c r="H48" s="6">
        <v>0</v>
      </c>
      <c r="I48" s="7">
        <v>0</v>
      </c>
      <c r="J48" s="8">
        <v>797</v>
      </c>
      <c r="K48" s="9">
        <v>0</v>
      </c>
      <c r="L48" s="9">
        <v>0</v>
      </c>
      <c r="M48" s="54">
        <f t="shared" si="16"/>
        <v>797</v>
      </c>
      <c r="N48" s="54">
        <v>789</v>
      </c>
      <c r="O48" s="10">
        <f t="shared" si="17"/>
        <v>797</v>
      </c>
      <c r="P48" s="10">
        <v>0.19</v>
      </c>
      <c r="Q48" s="12">
        <f t="shared" si="18"/>
        <v>948.4300000000001</v>
      </c>
      <c r="R48" s="13">
        <v>3.5</v>
      </c>
      <c r="S48" s="5"/>
      <c r="T48" s="5"/>
      <c r="U48" s="5"/>
      <c r="V48" s="15"/>
      <c r="W48" s="19">
        <f t="shared" si="23"/>
        <v>3.5</v>
      </c>
      <c r="X48" s="14">
        <f t="shared" si="19"/>
        <v>270.98</v>
      </c>
      <c r="Y48" s="71">
        <v>262</v>
      </c>
      <c r="Z48" s="11">
        <f t="shared" si="20"/>
        <v>3.619961832061069</v>
      </c>
      <c r="AA48" s="11">
        <f t="shared" si="21"/>
        <v>-0.11996183206106892</v>
      </c>
      <c r="AB48" s="127"/>
      <c r="AC48" s="116">
        <f t="shared" si="22"/>
        <v>3.5</v>
      </c>
      <c r="AD48" s="3"/>
    </row>
    <row r="49" spans="1:30" ht="45.75" customHeight="1">
      <c r="A49" s="76" t="s">
        <v>134</v>
      </c>
      <c r="B49" s="76" t="s">
        <v>27</v>
      </c>
      <c r="C49" s="76" t="s">
        <v>105</v>
      </c>
      <c r="D49" s="76" t="s">
        <v>135</v>
      </c>
      <c r="E49" s="5">
        <v>3</v>
      </c>
      <c r="F49" s="5">
        <v>1</v>
      </c>
      <c r="G49" s="5">
        <v>2</v>
      </c>
      <c r="H49" s="6">
        <v>0</v>
      </c>
      <c r="I49" s="7">
        <v>0</v>
      </c>
      <c r="J49" s="8">
        <v>1092</v>
      </c>
      <c r="K49" s="9">
        <v>179</v>
      </c>
      <c r="L49" s="9">
        <v>89</v>
      </c>
      <c r="M49" s="54">
        <f t="shared" si="16"/>
        <v>1360</v>
      </c>
      <c r="N49" s="54">
        <v>1393</v>
      </c>
      <c r="O49" s="10">
        <f t="shared" si="17"/>
        <v>1203.75</v>
      </c>
      <c r="P49" s="10">
        <v>0.03</v>
      </c>
      <c r="Q49" s="12">
        <f t="shared" si="18"/>
        <v>1239.8625</v>
      </c>
      <c r="R49" s="13">
        <v>4.5</v>
      </c>
      <c r="S49" s="5"/>
      <c r="T49" s="5"/>
      <c r="U49" s="5"/>
      <c r="V49" s="15"/>
      <c r="W49" s="19">
        <f t="shared" si="23"/>
        <v>4.5</v>
      </c>
      <c r="X49" s="14">
        <f t="shared" si="19"/>
        <v>275.525</v>
      </c>
      <c r="Y49" s="71">
        <v>262</v>
      </c>
      <c r="Z49" s="11">
        <f t="shared" si="20"/>
        <v>4.73229961832061</v>
      </c>
      <c r="AA49" s="11">
        <f t="shared" si="21"/>
        <v>-0.23229961832061008</v>
      </c>
      <c r="AB49" s="127"/>
      <c r="AC49" s="116">
        <f t="shared" si="22"/>
        <v>4.5</v>
      </c>
      <c r="AD49" s="3"/>
    </row>
    <row r="50" spans="1:30" ht="45.75" customHeight="1">
      <c r="A50" s="76" t="s">
        <v>132</v>
      </c>
      <c r="B50" s="76" t="s">
        <v>27</v>
      </c>
      <c r="C50" s="76" t="s">
        <v>97</v>
      </c>
      <c r="D50" s="76" t="s">
        <v>133</v>
      </c>
      <c r="E50" s="5">
        <v>3</v>
      </c>
      <c r="F50" s="5">
        <v>2</v>
      </c>
      <c r="G50" s="5">
        <v>3</v>
      </c>
      <c r="H50" s="6">
        <v>0</v>
      </c>
      <c r="I50" s="7">
        <v>0</v>
      </c>
      <c r="J50" s="8">
        <v>1914</v>
      </c>
      <c r="K50" s="9">
        <v>49</v>
      </c>
      <c r="L50" s="9">
        <v>75</v>
      </c>
      <c r="M50" s="54">
        <f t="shared" si="16"/>
        <v>2038</v>
      </c>
      <c r="N50" s="54">
        <v>2093</v>
      </c>
      <c r="O50" s="10">
        <f t="shared" si="17"/>
        <v>1957.25</v>
      </c>
      <c r="P50" s="10">
        <v>0.2</v>
      </c>
      <c r="Q50" s="12">
        <f t="shared" si="18"/>
        <v>2348.7</v>
      </c>
      <c r="R50" s="13">
        <v>7.5</v>
      </c>
      <c r="S50" s="5"/>
      <c r="T50" s="5"/>
      <c r="U50" s="5">
        <v>0.8</v>
      </c>
      <c r="V50" s="15"/>
      <c r="W50" s="19">
        <f t="shared" si="23"/>
        <v>8.3</v>
      </c>
      <c r="X50" s="14">
        <f t="shared" si="19"/>
        <v>282.97590361445776</v>
      </c>
      <c r="Y50" s="71">
        <v>262</v>
      </c>
      <c r="Z50" s="11">
        <f t="shared" si="20"/>
        <v>8.964503816793892</v>
      </c>
      <c r="AA50" s="11">
        <f t="shared" si="21"/>
        <v>-0.664503816793891</v>
      </c>
      <c r="AB50" s="127"/>
      <c r="AC50" s="116">
        <f t="shared" si="22"/>
        <v>8.3</v>
      </c>
      <c r="AD50" s="3"/>
    </row>
    <row r="51" spans="1:30" ht="45.75" customHeight="1">
      <c r="A51" s="75" t="s">
        <v>140</v>
      </c>
      <c r="B51" s="75" t="s">
        <v>116</v>
      </c>
      <c r="C51" s="75" t="s">
        <v>100</v>
      </c>
      <c r="D51" s="75" t="s">
        <v>141</v>
      </c>
      <c r="E51" s="59">
        <v>3</v>
      </c>
      <c r="F51" s="59">
        <v>1</v>
      </c>
      <c r="G51" s="59">
        <v>2</v>
      </c>
      <c r="H51" s="60">
        <v>0</v>
      </c>
      <c r="I51" s="61">
        <v>0</v>
      </c>
      <c r="J51" s="62">
        <v>1096</v>
      </c>
      <c r="K51" s="63">
        <v>0</v>
      </c>
      <c r="L51" s="63">
        <v>154</v>
      </c>
      <c r="M51" s="64">
        <f t="shared" si="16"/>
        <v>1250</v>
      </c>
      <c r="N51" s="64">
        <v>1198</v>
      </c>
      <c r="O51" s="65">
        <f t="shared" si="17"/>
        <v>1134.5</v>
      </c>
      <c r="P51" s="65">
        <v>0.13999999999999999</v>
      </c>
      <c r="Q51" s="67">
        <f t="shared" si="18"/>
        <v>1293.33</v>
      </c>
      <c r="R51" s="68">
        <v>4.5</v>
      </c>
      <c r="S51" s="59"/>
      <c r="T51" s="59"/>
      <c r="U51" s="59"/>
      <c r="V51" s="69"/>
      <c r="W51" s="19">
        <f t="shared" si="23"/>
        <v>4.5</v>
      </c>
      <c r="X51" s="58">
        <f t="shared" si="19"/>
        <v>287.40666666666664</v>
      </c>
      <c r="Y51" s="71">
        <v>262</v>
      </c>
      <c r="Z51" s="66">
        <f t="shared" si="20"/>
        <v>4.936374045801527</v>
      </c>
      <c r="AA51" s="66">
        <f t="shared" si="21"/>
        <v>-0.43637404580152683</v>
      </c>
      <c r="AB51" s="126"/>
      <c r="AC51" s="119">
        <f t="shared" si="22"/>
        <v>4.5</v>
      </c>
      <c r="AD51" s="3"/>
    </row>
    <row r="52" spans="1:30" ht="45.75" customHeight="1">
      <c r="A52" s="76" t="s">
        <v>142</v>
      </c>
      <c r="B52" s="76" t="s">
        <v>27</v>
      </c>
      <c r="C52" s="76" t="s">
        <v>143</v>
      </c>
      <c r="D52" s="76" t="s">
        <v>144</v>
      </c>
      <c r="E52" s="5">
        <v>3</v>
      </c>
      <c r="F52" s="5">
        <v>2</v>
      </c>
      <c r="G52" s="5">
        <v>3</v>
      </c>
      <c r="H52" s="6">
        <v>0</v>
      </c>
      <c r="I52" s="7">
        <v>0</v>
      </c>
      <c r="J52" s="8">
        <v>1580</v>
      </c>
      <c r="K52" s="9">
        <v>390</v>
      </c>
      <c r="L52" s="9">
        <v>68</v>
      </c>
      <c r="M52" s="54">
        <f t="shared" si="16"/>
        <v>2038</v>
      </c>
      <c r="N52" s="54">
        <v>2017</v>
      </c>
      <c r="O52" s="10">
        <f t="shared" si="17"/>
        <v>1792</v>
      </c>
      <c r="P52" s="10">
        <v>0.22999999999999998</v>
      </c>
      <c r="Q52" s="12">
        <f t="shared" si="18"/>
        <v>2204.16</v>
      </c>
      <c r="R52" s="13">
        <v>7</v>
      </c>
      <c r="S52" s="5"/>
      <c r="T52" s="5"/>
      <c r="U52" s="5"/>
      <c r="V52" s="15">
        <v>0.5</v>
      </c>
      <c r="W52" s="19">
        <f t="shared" si="23"/>
        <v>7.5</v>
      </c>
      <c r="X52" s="14">
        <f t="shared" si="19"/>
        <v>293.888</v>
      </c>
      <c r="Y52" s="71">
        <v>262</v>
      </c>
      <c r="Z52" s="11">
        <f t="shared" si="20"/>
        <v>8.412824427480915</v>
      </c>
      <c r="AA52" s="11">
        <f t="shared" si="21"/>
        <v>-0.9128244274809152</v>
      </c>
      <c r="AB52" s="127"/>
      <c r="AC52" s="116">
        <f t="shared" si="22"/>
        <v>7.5</v>
      </c>
      <c r="AD52" s="3"/>
    </row>
    <row r="53" spans="1:30" ht="45.75" customHeight="1">
      <c r="A53" s="76" t="s">
        <v>147</v>
      </c>
      <c r="B53" s="76" t="s">
        <v>116</v>
      </c>
      <c r="C53" s="76" t="s">
        <v>49</v>
      </c>
      <c r="D53" s="76" t="s">
        <v>148</v>
      </c>
      <c r="E53" s="5">
        <v>3</v>
      </c>
      <c r="F53" s="5">
        <v>1</v>
      </c>
      <c r="G53" s="5">
        <v>2</v>
      </c>
      <c r="H53" s="6">
        <v>0</v>
      </c>
      <c r="I53" s="7">
        <v>0</v>
      </c>
      <c r="J53" s="8">
        <v>731</v>
      </c>
      <c r="K53" s="9">
        <v>0</v>
      </c>
      <c r="L53" s="9">
        <v>374</v>
      </c>
      <c r="M53" s="54">
        <f t="shared" si="16"/>
        <v>1105</v>
      </c>
      <c r="N53" s="54">
        <v>1117</v>
      </c>
      <c r="O53" s="10">
        <f t="shared" si="17"/>
        <v>824.5</v>
      </c>
      <c r="P53" s="10">
        <v>0.16</v>
      </c>
      <c r="Q53" s="12">
        <f t="shared" si="18"/>
        <v>956.4200000000001</v>
      </c>
      <c r="R53" s="13">
        <v>3</v>
      </c>
      <c r="S53" s="5"/>
      <c r="T53" s="5"/>
      <c r="U53" s="5"/>
      <c r="V53" s="15"/>
      <c r="W53" s="19">
        <f t="shared" si="23"/>
        <v>3</v>
      </c>
      <c r="X53" s="14">
        <f t="shared" si="19"/>
        <v>318.8066666666667</v>
      </c>
      <c r="Y53" s="71">
        <v>262</v>
      </c>
      <c r="Z53" s="11">
        <f t="shared" si="20"/>
        <v>3.650458015267176</v>
      </c>
      <c r="AA53" s="11">
        <f t="shared" si="21"/>
        <v>-0.650458015267176</v>
      </c>
      <c r="AB53" s="127"/>
      <c r="AC53" s="116">
        <f t="shared" si="22"/>
        <v>3</v>
      </c>
      <c r="AD53" s="3"/>
    </row>
    <row r="54" spans="1:30" ht="45.75" customHeight="1">
      <c r="A54" s="76" t="s">
        <v>149</v>
      </c>
      <c r="B54" s="76" t="s">
        <v>27</v>
      </c>
      <c r="C54" s="76" t="s">
        <v>32</v>
      </c>
      <c r="D54" s="76" t="s">
        <v>150</v>
      </c>
      <c r="E54" s="5">
        <v>3</v>
      </c>
      <c r="F54" s="5">
        <v>1</v>
      </c>
      <c r="G54" s="5">
        <v>2</v>
      </c>
      <c r="H54" s="6">
        <v>0</v>
      </c>
      <c r="I54" s="7">
        <v>0</v>
      </c>
      <c r="J54" s="8">
        <v>1563</v>
      </c>
      <c r="K54" s="9">
        <v>0</v>
      </c>
      <c r="L54" s="9">
        <v>0</v>
      </c>
      <c r="M54" s="54">
        <f t="shared" si="16"/>
        <v>1563</v>
      </c>
      <c r="N54" s="54">
        <v>1603</v>
      </c>
      <c r="O54" s="10">
        <f t="shared" si="17"/>
        <v>1563</v>
      </c>
      <c r="P54" s="10">
        <v>0.13</v>
      </c>
      <c r="Q54" s="12">
        <f t="shared" si="18"/>
        <v>1766.19</v>
      </c>
      <c r="R54" s="13">
        <v>4.5</v>
      </c>
      <c r="S54" s="5"/>
      <c r="T54" s="5"/>
      <c r="U54" s="5"/>
      <c r="V54" s="15">
        <v>0.5</v>
      </c>
      <c r="W54" s="19">
        <f t="shared" si="23"/>
        <v>5</v>
      </c>
      <c r="X54" s="14">
        <f t="shared" si="19"/>
        <v>353.238</v>
      </c>
      <c r="Y54" s="71">
        <v>262</v>
      </c>
      <c r="Z54" s="11">
        <f t="shared" si="20"/>
        <v>6.741183206106871</v>
      </c>
      <c r="AA54" s="11">
        <f t="shared" si="21"/>
        <v>-1.7411832061068706</v>
      </c>
      <c r="AB54" s="127">
        <v>0.5</v>
      </c>
      <c r="AC54" s="116">
        <f t="shared" si="22"/>
        <v>5.5</v>
      </c>
      <c r="AD54" s="3"/>
    </row>
    <row r="55" spans="1:30" s="21" customFormat="1" ht="45.75" customHeight="1">
      <c r="A55" s="76" t="s">
        <v>138</v>
      </c>
      <c r="B55" s="76" t="s">
        <v>27</v>
      </c>
      <c r="C55" s="76" t="s">
        <v>100</v>
      </c>
      <c r="D55" s="76" t="s">
        <v>139</v>
      </c>
      <c r="E55" s="5">
        <v>3</v>
      </c>
      <c r="F55" s="5">
        <v>3</v>
      </c>
      <c r="G55" s="5">
        <v>3</v>
      </c>
      <c r="H55" s="6">
        <v>0</v>
      </c>
      <c r="I55" s="7">
        <v>0</v>
      </c>
      <c r="J55" s="8">
        <v>1060</v>
      </c>
      <c r="K55" s="9">
        <v>0</v>
      </c>
      <c r="L55" s="9">
        <v>845</v>
      </c>
      <c r="M55" s="54">
        <f t="shared" si="16"/>
        <v>1905</v>
      </c>
      <c r="N55" s="54">
        <v>1898</v>
      </c>
      <c r="O55" s="10">
        <f t="shared" si="17"/>
        <v>1271.25</v>
      </c>
      <c r="P55" s="10">
        <v>0.22000000000000003</v>
      </c>
      <c r="Q55" s="12">
        <f t="shared" si="18"/>
        <v>1550.925</v>
      </c>
      <c r="R55" s="13">
        <v>5.5</v>
      </c>
      <c r="S55" s="5">
        <v>5.5</v>
      </c>
      <c r="T55" s="5"/>
      <c r="U55" s="5"/>
      <c r="V55" s="15"/>
      <c r="W55" s="19">
        <f t="shared" si="23"/>
        <v>5.5</v>
      </c>
      <c r="X55" s="14">
        <f t="shared" si="19"/>
        <v>281.98636363636365</v>
      </c>
      <c r="Y55" s="71">
        <v>262</v>
      </c>
      <c r="Z55" s="11">
        <f t="shared" si="20"/>
        <v>5.91956106870229</v>
      </c>
      <c r="AA55" s="11">
        <f t="shared" si="21"/>
        <v>-0.41956106870228993</v>
      </c>
      <c r="AB55" s="127"/>
      <c r="AC55" s="116">
        <f t="shared" si="22"/>
        <v>5.5</v>
      </c>
      <c r="AD55" s="3"/>
    </row>
    <row r="56" spans="1:30" s="21" customFormat="1" ht="45.75" customHeight="1" thickBot="1">
      <c r="A56" s="76" t="s">
        <v>145</v>
      </c>
      <c r="B56" s="76" t="s">
        <v>27</v>
      </c>
      <c r="C56" s="76" t="s">
        <v>82</v>
      </c>
      <c r="D56" s="76" t="s">
        <v>146</v>
      </c>
      <c r="E56" s="5">
        <v>3</v>
      </c>
      <c r="F56" s="5">
        <v>1</v>
      </c>
      <c r="G56" s="5">
        <v>3</v>
      </c>
      <c r="H56" s="6">
        <v>0</v>
      </c>
      <c r="I56" s="7">
        <v>0</v>
      </c>
      <c r="J56" s="8">
        <v>1208</v>
      </c>
      <c r="K56" s="9">
        <v>0</v>
      </c>
      <c r="L56" s="9">
        <v>435</v>
      </c>
      <c r="M56" s="54">
        <f t="shared" si="16"/>
        <v>1643</v>
      </c>
      <c r="N56" s="54">
        <v>1627</v>
      </c>
      <c r="O56" s="10">
        <f t="shared" si="17"/>
        <v>1316.75</v>
      </c>
      <c r="P56" s="10">
        <v>0.32999999999999996</v>
      </c>
      <c r="Q56" s="12">
        <f t="shared" si="18"/>
        <v>1751.2775</v>
      </c>
      <c r="R56" s="13">
        <v>5</v>
      </c>
      <c r="S56" s="5">
        <v>3</v>
      </c>
      <c r="T56" s="5"/>
      <c r="U56" s="5"/>
      <c r="V56" s="15"/>
      <c r="W56" s="120">
        <f>R56+T56+U56+V56</f>
        <v>5</v>
      </c>
      <c r="X56" s="88">
        <f t="shared" si="19"/>
        <v>350.2555</v>
      </c>
      <c r="Y56" s="71">
        <v>262</v>
      </c>
      <c r="Z56" s="11">
        <f t="shared" si="20"/>
        <v>6.684265267175572</v>
      </c>
      <c r="AA56" s="11">
        <f t="shared" si="21"/>
        <v>-1.6842652671755722</v>
      </c>
      <c r="AB56" s="127"/>
      <c r="AC56" s="116">
        <f t="shared" si="22"/>
        <v>5</v>
      </c>
      <c r="AD56" s="3"/>
    </row>
    <row r="57" spans="1:30" s="21" customFormat="1" ht="45.75" customHeight="1" thickBot="1">
      <c r="A57" s="77"/>
      <c r="B57" s="77"/>
      <c r="C57" s="77"/>
      <c r="D57" s="77"/>
      <c r="E57" s="48"/>
      <c r="F57" s="48"/>
      <c r="G57" s="48"/>
      <c r="H57" s="48"/>
      <c r="I57" s="48"/>
      <c r="J57" s="48"/>
      <c r="K57" s="48"/>
      <c r="L57" s="48"/>
      <c r="M57" s="49"/>
      <c r="N57" s="49"/>
      <c r="O57" s="50"/>
      <c r="P57" s="51"/>
      <c r="Q57" s="52"/>
      <c r="R57" s="53"/>
      <c r="S57" s="48"/>
      <c r="T57" s="48"/>
      <c r="U57" s="48"/>
      <c r="V57" s="22"/>
      <c r="W57" s="106"/>
      <c r="X57" s="107">
        <f>(SUM(X41:X56)/16)</f>
        <v>263.21934729272573</v>
      </c>
      <c r="Y57" s="22"/>
      <c r="Z57" s="23"/>
      <c r="AA57" s="24"/>
      <c r="AB57" s="22"/>
      <c r="AC57" s="25"/>
      <c r="AD57" s="3"/>
    </row>
    <row r="58" spans="1:30" s="2" customFormat="1" ht="45.75" customHeight="1" thickBot="1">
      <c r="A58" s="78" t="s">
        <v>151</v>
      </c>
      <c r="B58" s="79"/>
      <c r="C58" s="79"/>
      <c r="D58" s="80"/>
      <c r="E58" s="26"/>
      <c r="F58" s="27">
        <f aca="true" t="shared" si="24" ref="F58:N58">SUM(F2:F56)</f>
        <v>47</v>
      </c>
      <c r="G58" s="28">
        <f t="shared" si="24"/>
        <v>95</v>
      </c>
      <c r="H58" s="27">
        <f t="shared" si="24"/>
        <v>1528</v>
      </c>
      <c r="I58" s="27">
        <f t="shared" si="24"/>
        <v>9073</v>
      </c>
      <c r="J58" s="27">
        <f t="shared" si="24"/>
        <v>29736</v>
      </c>
      <c r="K58" s="27">
        <f t="shared" si="24"/>
        <v>2969</v>
      </c>
      <c r="L58" s="27">
        <f t="shared" si="24"/>
        <v>2450</v>
      </c>
      <c r="M58" s="27">
        <f t="shared" si="24"/>
        <v>45756</v>
      </c>
      <c r="N58" s="27">
        <f t="shared" si="24"/>
        <v>46274</v>
      </c>
      <c r="O58" s="29">
        <f>SUM(O2:O56)</f>
        <v>44859.8</v>
      </c>
      <c r="P58" s="30"/>
      <c r="Q58" s="31">
        <f aca="true" t="shared" si="25" ref="Q58:W58">SUM(Q2:Q56)</f>
        <v>50312.008499999996</v>
      </c>
      <c r="R58" s="32">
        <f t="shared" si="25"/>
        <v>272.5</v>
      </c>
      <c r="S58" s="32">
        <f t="shared" si="25"/>
        <v>12.5</v>
      </c>
      <c r="T58" s="32">
        <f t="shared" si="25"/>
        <v>6</v>
      </c>
      <c r="U58" s="32">
        <f t="shared" si="25"/>
        <v>1.25</v>
      </c>
      <c r="V58" s="37">
        <f t="shared" si="25"/>
        <v>4.5</v>
      </c>
      <c r="W58" s="32">
        <f t="shared" si="25"/>
        <v>284.25</v>
      </c>
      <c r="X58" s="33">
        <f>Q58/W58</f>
        <v>176.99915039577834</v>
      </c>
      <c r="Y58" s="34"/>
      <c r="Z58" s="35"/>
      <c r="AA58" s="36">
        <f>SUM(AA2:AA56)</f>
        <v>2.5898378286683714</v>
      </c>
      <c r="AB58" s="37">
        <f>SUM(AB2:AB56)</f>
        <v>-1.5</v>
      </c>
      <c r="AC58" s="38">
        <f>SUM(AC2:AC56)</f>
        <v>282.75</v>
      </c>
      <c r="AD58" s="39"/>
    </row>
    <row r="59" spans="1:29" s="21" customFormat="1" ht="18" customHeight="1">
      <c r="A59" s="81"/>
      <c r="B59" s="81"/>
      <c r="C59" s="82"/>
      <c r="D59" s="83"/>
      <c r="E59" s="22"/>
      <c r="F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41"/>
      <c r="S59" s="42"/>
      <c r="T59" s="3"/>
      <c r="U59" s="3"/>
      <c r="V59" s="20"/>
      <c r="W59" s="3"/>
      <c r="X59" s="3"/>
      <c r="Y59" s="20"/>
      <c r="Z59" s="20"/>
      <c r="AA59" s="20"/>
      <c r="AB59" s="20"/>
      <c r="AC59" s="20"/>
    </row>
    <row r="60" spans="1:29" s="21" customFormat="1" ht="18" customHeight="1">
      <c r="A60" s="81"/>
      <c r="B60" s="81"/>
      <c r="C60" s="82"/>
      <c r="D60" s="83"/>
      <c r="E60" s="22"/>
      <c r="F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41"/>
      <c r="S60" s="42"/>
      <c r="T60" s="3"/>
      <c r="U60" s="3"/>
      <c r="V60" s="20"/>
      <c r="W60" s="3"/>
      <c r="X60" s="3"/>
      <c r="Y60" s="20"/>
      <c r="Z60" s="20"/>
      <c r="AA60" s="20"/>
      <c r="AB60" s="20"/>
      <c r="AC60" s="20"/>
    </row>
    <row r="61" spans="1:29" s="21" customFormat="1" ht="15" customHeight="1">
      <c r="A61" s="81"/>
      <c r="B61" s="81"/>
      <c r="C61" s="82"/>
      <c r="D61" s="84"/>
      <c r="E61" s="40"/>
      <c r="F61" s="20"/>
      <c r="H61" s="20"/>
      <c r="I61" s="20"/>
      <c r="J61" s="20"/>
      <c r="K61" s="20"/>
      <c r="M61" s="43"/>
      <c r="N61" s="43"/>
      <c r="O61" s="45"/>
      <c r="P61" s="20"/>
      <c r="Q61" s="20"/>
      <c r="R61" s="3"/>
      <c r="S61" s="22"/>
      <c r="T61" s="3"/>
      <c r="U61" s="3"/>
      <c r="V61" s="20"/>
      <c r="W61" s="3"/>
      <c r="X61" s="3"/>
      <c r="Y61" s="20"/>
      <c r="Z61" s="20"/>
      <c r="AA61" s="20"/>
      <c r="AB61" s="20"/>
      <c r="AC61" s="44"/>
    </row>
    <row r="62" spans="1:27" s="21" customFormat="1" ht="14.25" customHeight="1">
      <c r="A62" s="81"/>
      <c r="B62" s="81"/>
      <c r="C62" s="82"/>
      <c r="D62" s="84"/>
      <c r="E62" s="40"/>
      <c r="F62" s="20"/>
      <c r="H62" s="20"/>
      <c r="I62" s="20"/>
      <c r="J62" s="20"/>
      <c r="K62" s="20"/>
      <c r="L62" s="43"/>
      <c r="M62" s="20"/>
      <c r="N62" s="20"/>
      <c r="O62" s="45"/>
      <c r="P62" s="20"/>
      <c r="Q62" s="20"/>
      <c r="S62" s="22"/>
      <c r="Y62" s="20"/>
      <c r="Z62" s="20"/>
      <c r="AA62" s="20"/>
    </row>
    <row r="63" spans="1:29" s="21" customFormat="1" ht="15">
      <c r="A63" s="81"/>
      <c r="B63" s="81"/>
      <c r="C63" s="82"/>
      <c r="D63" s="83"/>
      <c r="E63" s="22"/>
      <c r="F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S63" s="22"/>
      <c r="V63" s="20"/>
      <c r="Y63" s="20"/>
      <c r="Z63" s="20"/>
      <c r="AA63" s="20"/>
      <c r="AB63" s="20"/>
      <c r="AC63" s="20"/>
    </row>
    <row r="65" ht="15">
      <c r="V65" s="114"/>
    </row>
    <row r="68" spans="18:21" ht="15">
      <c r="R68" s="115"/>
      <c r="U68" s="115"/>
    </row>
    <row r="73" ht="15">
      <c r="Z73" s="114"/>
    </row>
    <row r="75" ht="15">
      <c r="Z75" s="114"/>
    </row>
  </sheetData>
  <sheetProtection/>
  <autoFilter ref="A1:AC58">
    <sortState ref="A2:AC75">
      <sortCondition sortBy="value" ref="E2:E75"/>
    </sortState>
  </autoFilter>
  <mergeCells count="4">
    <mergeCell ref="A17:W17"/>
    <mergeCell ref="Y17:AC17"/>
    <mergeCell ref="A40:W40"/>
    <mergeCell ref="Y40:AC40"/>
  </mergeCells>
  <printOptions horizontalCentered="1"/>
  <pageMargins left="0" right="0" top="0.8661417322834646" bottom="0.3937007874015748" header="0.1968503937007874" footer="0.1968503937007874"/>
  <pageSetup fitToHeight="10" fitToWidth="1" horizontalDpi="600" verticalDpi="600" orientation="landscape" paperSize="8" scale="60" r:id="rId1"/>
  <headerFooter scaleWithDoc="0" alignWithMargins="0">
    <oddHeader xml:space="preserve">&amp;LDSDEN 92
DOS 2&amp;C
Assistance éducative (préparation de la rentrée 2017)
 CSTD du 22 juin 2017 (document de travail)
&amp;Rle 09 juin 2017 </oddHeader>
    <oddFooter>&amp;R&amp;8&amp;P/&amp;N</oddFooter>
  </headerFooter>
  <rowBreaks count="2" manualBreakCount="2">
    <brk id="17" max="28" man="1"/>
    <brk id="40" max="27" man="1"/>
  </rowBreaks>
  <ignoredErrors>
    <ignoredError sqref="O30 O18:O22 O31 M41:M56 O26:O29 O23:O25 M18:M31 Q30" formulaRange="1"/>
    <ignoredError sqref="Z2:AA16 X19:AA19 X23:AA30 O2 O36:O39 R58:W58 AA58:AC58 W11:W16 W39 W41 Q41:Q56 Z41:AA56 W56 O4:O16 O3 Q3 Q36:Q39 Q2 Q4:Q16" unlockedFormula="1"/>
    <ignoredError sqref="X57 X40 X17" formula="1"/>
    <ignoredError sqref="M2:M16 O32:O35 Q18:Q29 Q31 M32:M39 Q32:Q35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DSI-Rectorat de Versailles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Tichan Gaju</dc:creator>
  <cp:keywords/>
  <dc:description/>
  <cp:lastModifiedBy>Pascale Beulze</cp:lastModifiedBy>
  <cp:lastPrinted>2017-06-09T13:34:58Z</cp:lastPrinted>
  <dcterms:created xsi:type="dcterms:W3CDTF">2017-04-04T11:19:20Z</dcterms:created>
  <dcterms:modified xsi:type="dcterms:W3CDTF">2017-06-09T18:19:49Z</dcterms:modified>
  <cp:category/>
  <cp:version/>
  <cp:contentType/>
  <cp:contentStatus/>
</cp:coreProperties>
</file>